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370" tabRatio="673" activeTab="3"/>
  </bookViews>
  <sheets>
    <sheet name="Income Stt" sheetId="1" r:id="rId1"/>
    <sheet name="Balance Sheet" sheetId="2" r:id="rId2"/>
    <sheet name="Changes in Equity" sheetId="3" r:id="rId3"/>
    <sheet name="Cash Flow Stt" sheetId="4" r:id="rId4"/>
  </sheets>
  <definedNames>
    <definedName name="_xlnm.Print_Area" localSheetId="1">'Balance Sheet'!$A$1:$D$56</definedName>
    <definedName name="_xlnm.Print_Area" localSheetId="3">'Cash Flow Stt'!$A$1:$D$55</definedName>
    <definedName name="_xlnm.Print_Area" localSheetId="2">'Changes in Equity'!$A$1:$I$22</definedName>
    <definedName name="_xlnm.Print_Area" localSheetId="0">'Income Stt'!$A$1:$G$38</definedName>
  </definedNames>
  <calcPr fullCalcOnLoad="1"/>
</workbook>
</file>

<file path=xl/sharedStrings.xml><?xml version="1.0" encoding="utf-8"?>
<sst xmlns="http://schemas.openxmlformats.org/spreadsheetml/2006/main" count="142" uniqueCount="117">
  <si>
    <t>3 months ended</t>
  </si>
  <si>
    <t>Continuing Operations</t>
  </si>
  <si>
    <t>RM '000</t>
  </si>
  <si>
    <t>Revenue</t>
  </si>
  <si>
    <t>Cost of Sales</t>
  </si>
  <si>
    <t>Gross Profit</t>
  </si>
  <si>
    <t>Administrative Expenses</t>
  </si>
  <si>
    <t>Selling and Marketing Expenses</t>
  </si>
  <si>
    <t>Finance Costs</t>
  </si>
  <si>
    <t>Share of profit / (loss) of associates</t>
  </si>
  <si>
    <t>Profit before tax</t>
  </si>
  <si>
    <t>Income tax expense</t>
  </si>
  <si>
    <t>Profit for the period</t>
  </si>
  <si>
    <t>Basic - for profit from continuing operations</t>
  </si>
  <si>
    <t>As at</t>
  </si>
  <si>
    <t>ASSETS</t>
  </si>
  <si>
    <t>Non-Current Assets</t>
  </si>
  <si>
    <t>Property, plant and equipment</t>
  </si>
  <si>
    <t>Deferred tax assets</t>
  </si>
  <si>
    <t>Current Assets</t>
  </si>
  <si>
    <t>Inventories</t>
  </si>
  <si>
    <t>Trade receivables</t>
  </si>
  <si>
    <t>Other receivables</t>
  </si>
  <si>
    <t>Cash and bank balances</t>
  </si>
  <si>
    <t>TOTAL ASSETS</t>
  </si>
  <si>
    <t>EQUITY AND LIABILITIES</t>
  </si>
  <si>
    <t>Equity attributable to equity holders of the parent</t>
  </si>
  <si>
    <t>Share capital</t>
  </si>
  <si>
    <t>Share premium</t>
  </si>
  <si>
    <t>Other reserves</t>
  </si>
  <si>
    <t>Retained earnings</t>
  </si>
  <si>
    <t>Total Equity</t>
  </si>
  <si>
    <t>Non Current Liabilities</t>
  </si>
  <si>
    <t>Provisions for other liabilities</t>
  </si>
  <si>
    <t>Deferred tax liabilites</t>
  </si>
  <si>
    <t>Current Liabilities</t>
  </si>
  <si>
    <t>Trade payables</t>
  </si>
  <si>
    <t>Other payables</t>
  </si>
  <si>
    <t>Current tax payable</t>
  </si>
  <si>
    <t>Dividends payable</t>
  </si>
  <si>
    <t>Total Liabilities</t>
  </si>
  <si>
    <t>TOTAL LIABILITIES AND EQUITY</t>
  </si>
  <si>
    <t>CONDENSED CONSOLIDATED STATEMENT OF CHANGES IN EQUITY</t>
  </si>
  <si>
    <t>Attributable to Equity Holders of the Parent</t>
  </si>
  <si>
    <t>Non Distributable</t>
  </si>
  <si>
    <t>Share Capital</t>
  </si>
  <si>
    <t>Share Premium</t>
  </si>
  <si>
    <t>Retained Earnings</t>
  </si>
  <si>
    <t>Total</t>
  </si>
  <si>
    <t>Minority Interest</t>
  </si>
  <si>
    <r>
      <t xml:space="preserve">PADINI HOLDINGS BERHAD </t>
    </r>
    <r>
      <rPr>
        <b/>
        <u val="single"/>
        <sz val="8"/>
        <rFont val="Arial Narrow"/>
        <family val="2"/>
      </rPr>
      <t>(Company No.: 50202-A)</t>
    </r>
  </si>
  <si>
    <t>Tax assets</t>
  </si>
  <si>
    <t>Exchange Reserves</t>
  </si>
  <si>
    <t>Distributable</t>
  </si>
  <si>
    <t>Net Asset per share (in RM)</t>
  </si>
  <si>
    <t>Investment Properties</t>
  </si>
  <si>
    <t>Other Income (Loss)</t>
  </si>
  <si>
    <t>Diluted earnings is not applicable for the Group.</t>
  </si>
  <si>
    <t>Intangible assets</t>
  </si>
  <si>
    <t>At 1 July 2010</t>
  </si>
  <si>
    <t>CASH FLOW FROM OPERATING ACTIVITIES</t>
  </si>
  <si>
    <t>Operating profit before taxation</t>
  </si>
  <si>
    <t>Adjustments for:</t>
  </si>
  <si>
    <t>Interest Income</t>
  </si>
  <si>
    <t>Gain on disposal from short term investments</t>
  </si>
  <si>
    <t>Interest Expense</t>
  </si>
  <si>
    <t>Operating profit before working capital changes</t>
  </si>
  <si>
    <t>Receivables</t>
  </si>
  <si>
    <t>Payables</t>
  </si>
  <si>
    <t>Interest expense</t>
  </si>
  <si>
    <t>Net cash generated from operating activities</t>
  </si>
  <si>
    <t>CASH FLOW FROM INVESTING ACTIVITIES</t>
  </si>
  <si>
    <t>Proceeds on disposal of short term investment</t>
  </si>
  <si>
    <t>Interest income</t>
  </si>
  <si>
    <t>CASH FLOW FROM FINANCING ACTIVITIES</t>
  </si>
  <si>
    <t>Dividend paid</t>
  </si>
  <si>
    <t>Changes in short term borrowings</t>
  </si>
  <si>
    <t>Repayment of term loan</t>
  </si>
  <si>
    <t>Payment of hire purchase and lease creditors</t>
  </si>
  <si>
    <t>Effect of exchange rate changes</t>
  </si>
  <si>
    <t>Cash and cash equivalents b/f</t>
  </si>
  <si>
    <t>Cash and cash equivalents c/f</t>
  </si>
  <si>
    <t>UNAUDITED CONDENSED CONSOLIDATED STATEMENT OF COMPREHENSIVE INCOME</t>
  </si>
  <si>
    <t>Other comprehensive loss, net of tax:</t>
  </si>
  <si>
    <t>Foreign currency translation</t>
  </si>
  <si>
    <t>Total comprehensive income for the financial period</t>
  </si>
  <si>
    <t>Profit attributable to:</t>
  </si>
  <si>
    <t>Owners of the parent</t>
  </si>
  <si>
    <t>Total comprehensive income attributable to:</t>
  </si>
  <si>
    <t>CONDENSED CONSOLIDATED STATEMENT OF FINANCIAL POSITION</t>
  </si>
  <si>
    <t>Investment in club membership</t>
  </si>
  <si>
    <t>Available for sale equity instruments</t>
  </si>
  <si>
    <t>Loans and Borrowings</t>
  </si>
  <si>
    <t>Total Comprehensive (loss)/income for the financial period</t>
  </si>
  <si>
    <t>CONDENSED CONSOLIDATED STATEMENT OF CASH FLOWS</t>
  </si>
  <si>
    <t>Depreciation of property, plant equipment and Intangible assets</t>
  </si>
  <si>
    <t>Net cash generated from operations</t>
  </si>
  <si>
    <t>Net cash generated from / (used in) investing activities</t>
  </si>
  <si>
    <t>Net cash used in financing activities</t>
  </si>
  <si>
    <t>Tax (paid) / refunded</t>
  </si>
  <si>
    <t>Profit on disposal of PPE</t>
  </si>
  <si>
    <t>Purchase of PPE &amp; Intangible Assets</t>
  </si>
  <si>
    <t>Dividend - Final</t>
  </si>
  <si>
    <t>Earnings per share attributable to owners of the parent (after share split):</t>
  </si>
  <si>
    <t>Dividends</t>
  </si>
  <si>
    <t>At 1 July 2011</t>
  </si>
  <si>
    <t>Provision due to adoption of FRS 119 &amp; FRS137</t>
  </si>
  <si>
    <t>Financial assets at fair value through profit and loss</t>
  </si>
  <si>
    <t>Net increase / (decrease) in cash and cash equivalents</t>
  </si>
  <si>
    <t>Date : 28 · 02 · 2012</t>
  </si>
  <si>
    <t>FOR THE FINANCIAL QUARTER ENDED 31 DECEMBER 2011</t>
  </si>
  <si>
    <t>6 months ended</t>
  </si>
  <si>
    <t>At 31 December 2011</t>
  </si>
  <si>
    <t>At 31 December 2010</t>
  </si>
  <si>
    <t>FOR THE FINANCIAL PERIOD ENDED 31 DECEMBER 2011</t>
  </si>
  <si>
    <t>Proceeds from disposal of PPE</t>
  </si>
  <si>
    <t>Inventories written down / (reversal)</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</si>
</sst>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409]dddd\,\ mmmm\ dd\,\ yyyy"/>
    <numFmt numFmtId="171" formatCode="[$-409]dd\ mmmm\ yyyy;@"/>
    <numFmt numFmtId="172" formatCode="_(* #,##0.0_);_(* \(#,##0.0\);_(* &quot;-&quot;??_);_(@_)"/>
    <numFmt numFmtId="173" formatCode="_(* #,##0_);_(* \(#,##0\);_(* &quot;-&quot;??_);_(@_)"/>
    <numFmt numFmtId="174" formatCode="#,##0.00\ [$sen-41B]"/>
    <numFmt numFmtId="175" formatCode="_(* #,##0.00_ [$sen-41B]\);_(* \(#,##0.00\ [$sen-41B]\);_(* &quot;-&quot;??_ [$sen-41B]\);_(@_)"/>
    <numFmt numFmtId="176" formatCode="_(* #,##0.00_ \)\ [$sen-41B];_(* \(#,##0.00\)\ [$sen-41B];_(* &quot;-&quot;??_)\ [$sen-41B];_(@_)"/>
    <numFmt numFmtId="177" formatCode="_(* #,##0.00_ \ [$sen-41B];_(* \(#,##0.00\)\ [$sen-41B];_(* &quot;-&quot;??_)\ [$sen-41B];_(@_)"/>
    <numFmt numFmtId="178" formatCode="0.0%"/>
    <numFmt numFmtId="179" formatCode="_(* #,##0.000_);_(* \(#,##0.000\);_(* &quot;-&quot;??_);_(@_)"/>
    <numFmt numFmtId="180" formatCode="_(* #,##0.0000_);_(* \(#,##0.0000\);_(* &quot;-&quot;??_);_(@_)"/>
    <numFmt numFmtId="181" formatCode="_(* #,##0.0_);_(* \(#,##0.0\);_(* &quot;-&quot;?_);_(@_)"/>
    <numFmt numFmtId="182" formatCode="[$-409]h:mm:ss\ AM/PM"/>
    <numFmt numFmtId="183" formatCode="[$-F800]dddd\,\ mmmm\ dd\,\ yyyy"/>
    <numFmt numFmtId="184" formatCode="[$-409]d\-mmm\-yy;@"/>
  </numFmts>
  <fonts count="45">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7">
    <xf numFmtId="0" fontId="0" fillId="0" borderId="0" xfId="0" applyAlignment="1">
      <alignment/>
    </xf>
    <xf numFmtId="43" fontId="0" fillId="0" borderId="0" xfId="42" applyFont="1" applyFill="1" applyAlignment="1">
      <alignment/>
    </xf>
    <xf numFmtId="0" fontId="0" fillId="0" borderId="0" xfId="0" applyFont="1" applyFill="1" applyAlignment="1">
      <alignment horizontal="righ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0" fillId="0" borderId="0" xfId="0" applyFill="1" applyAlignment="1">
      <alignment/>
    </xf>
    <xf numFmtId="0" fontId="7" fillId="0" borderId="0" xfId="0" applyFont="1" applyFill="1" applyAlignment="1">
      <alignment/>
    </xf>
    <xf numFmtId="0" fontId="0" fillId="0" borderId="0" xfId="0" applyFill="1" applyAlignment="1">
      <alignment horizontal="center"/>
    </xf>
    <xf numFmtId="43" fontId="2" fillId="0" borderId="0" xfId="42" applyFont="1" applyFill="1" applyAlignment="1">
      <alignment horizontal="center"/>
    </xf>
    <xf numFmtId="43" fontId="0" fillId="0" borderId="0" xfId="42" applyFont="1" applyFill="1" applyAlignment="1">
      <alignment horizontal="center"/>
    </xf>
    <xf numFmtId="0" fontId="0" fillId="0" borderId="0" xfId="0" applyFill="1" applyAlignment="1">
      <alignment horizontal="center" wrapText="1"/>
    </xf>
    <xf numFmtId="0" fontId="2" fillId="0" borderId="0" xfId="0" applyFont="1" applyFill="1" applyAlignment="1">
      <alignment horizontal="center" wrapText="1"/>
    </xf>
    <xf numFmtId="43" fontId="2" fillId="0" borderId="0" xfId="42" applyFont="1" applyFill="1" applyAlignment="1">
      <alignment horizontal="center" wrapText="1"/>
    </xf>
    <xf numFmtId="43" fontId="0" fillId="0" borderId="0" xfId="42" applyFont="1" applyFill="1" applyAlignment="1">
      <alignment horizontal="center" wrapText="1"/>
    </xf>
    <xf numFmtId="173" fontId="0" fillId="0" borderId="0" xfId="42" applyNumberFormat="1" applyFont="1" applyFill="1" applyAlignment="1">
      <alignment/>
    </xf>
    <xf numFmtId="173" fontId="2" fillId="0" borderId="0" xfId="42" applyNumberFormat="1" applyFont="1" applyFill="1" applyAlignment="1">
      <alignment/>
    </xf>
    <xf numFmtId="0" fontId="2" fillId="0" borderId="0" xfId="0" applyFont="1" applyFill="1" applyAlignment="1">
      <alignment/>
    </xf>
    <xf numFmtId="0" fontId="0" fillId="0" borderId="0" xfId="0" applyFill="1" applyAlignment="1">
      <alignment horizontal="left" indent="1"/>
    </xf>
    <xf numFmtId="173" fontId="0" fillId="0" borderId="0" xfId="42" applyNumberFormat="1" applyFont="1" applyFill="1" applyBorder="1" applyAlignment="1">
      <alignment/>
    </xf>
    <xf numFmtId="173" fontId="2" fillId="0" borderId="10" xfId="42" applyNumberFormat="1" applyFont="1" applyFill="1" applyBorder="1" applyAlignment="1">
      <alignment/>
    </xf>
    <xf numFmtId="43" fontId="5" fillId="0" borderId="0" xfId="42" applyFont="1" applyFill="1" applyAlignment="1">
      <alignment horizontal="center" wrapText="1"/>
    </xf>
    <xf numFmtId="177" fontId="0" fillId="0" borderId="0" xfId="42" applyNumberFormat="1" applyFont="1" applyFill="1" applyAlignment="1">
      <alignment/>
    </xf>
    <xf numFmtId="171" fontId="2" fillId="0" borderId="0" xfId="42" applyNumberFormat="1" applyFont="1" applyFill="1" applyAlignment="1">
      <alignment horizontal="center"/>
    </xf>
    <xf numFmtId="43" fontId="5" fillId="0" borderId="0" xfId="42" applyFont="1" applyFill="1" applyAlignment="1">
      <alignment horizontal="center"/>
    </xf>
    <xf numFmtId="173" fontId="0" fillId="0" borderId="11" xfId="42" applyNumberFormat="1" applyFont="1" applyFill="1" applyBorder="1" applyAlignment="1">
      <alignment/>
    </xf>
    <xf numFmtId="9" fontId="8" fillId="0" borderId="0" xfId="58" applyFont="1" applyFill="1" applyAlignment="1">
      <alignment/>
    </xf>
    <xf numFmtId="173" fontId="8" fillId="0" borderId="0" xfId="42" applyNumberFormat="1" applyFont="1" applyFill="1" applyAlignment="1">
      <alignment/>
    </xf>
    <xf numFmtId="43" fontId="0" fillId="0" borderId="0" xfId="42" applyFont="1" applyFill="1" applyAlignment="1">
      <alignment horizontal="right"/>
    </xf>
    <xf numFmtId="0" fontId="3" fillId="0" borderId="0" xfId="0" applyFont="1" applyFill="1" applyAlignment="1">
      <alignment/>
    </xf>
    <xf numFmtId="173" fontId="2" fillId="0" borderId="12" xfId="42" applyNumberFormat="1" applyFont="1" applyFill="1" applyBorder="1" applyAlignment="1">
      <alignment/>
    </xf>
    <xf numFmtId="0" fontId="0" fillId="0" borderId="0" xfId="0" applyFont="1" applyFill="1" applyAlignment="1">
      <alignment/>
    </xf>
    <xf numFmtId="173" fontId="0" fillId="0" borderId="0" xfId="42" applyNumberFormat="1" applyFont="1" applyFill="1" applyAlignment="1">
      <alignment horizontal="right"/>
    </xf>
    <xf numFmtId="173" fontId="8" fillId="0" borderId="0" xfId="42" applyNumberFormat="1" applyFont="1" applyFill="1" applyAlignment="1">
      <alignment horizontal="center"/>
    </xf>
    <xf numFmtId="43" fontId="2" fillId="0" borderId="0" xfId="42" applyFont="1" applyFill="1" applyAlignment="1">
      <alignment horizontal="center" vertical="top"/>
    </xf>
    <xf numFmtId="43" fontId="2" fillId="0" borderId="0" xfId="42" applyFont="1" applyFill="1" applyAlignment="1">
      <alignment horizontal="center" vertical="top" wrapText="1"/>
    </xf>
    <xf numFmtId="177" fontId="0" fillId="0" borderId="0" xfId="42" applyNumberFormat="1" applyFont="1" applyFill="1" applyBorder="1" applyAlignment="1">
      <alignment/>
    </xf>
    <xf numFmtId="173" fontId="2" fillId="0" borderId="11" xfId="42" applyNumberFormat="1" applyFont="1" applyFill="1" applyBorder="1" applyAlignment="1">
      <alignment/>
    </xf>
    <xf numFmtId="0" fontId="0" fillId="0" borderId="13" xfId="0" applyFill="1" applyBorder="1" applyAlignment="1">
      <alignment vertical="center"/>
    </xf>
    <xf numFmtId="173" fontId="0" fillId="0" borderId="13" xfId="42" applyNumberFormat="1" applyFont="1" applyFill="1" applyBorder="1" applyAlignment="1">
      <alignment vertical="center"/>
    </xf>
    <xf numFmtId="173" fontId="2" fillId="0" borderId="13" xfId="42" applyNumberFormat="1" applyFont="1" applyFill="1" applyBorder="1" applyAlignment="1">
      <alignment vertical="center"/>
    </xf>
    <xf numFmtId="173" fontId="2" fillId="0" borderId="14" xfId="42" applyNumberFormat="1" applyFont="1" applyFill="1" applyBorder="1" applyAlignment="1">
      <alignment vertical="center"/>
    </xf>
    <xf numFmtId="43" fontId="0" fillId="0" borderId="0" xfId="42" applyFont="1" applyFill="1" applyBorder="1" applyAlignment="1">
      <alignment vertical="center"/>
    </xf>
    <xf numFmtId="0" fontId="0" fillId="0" borderId="0" xfId="0" applyFill="1" applyBorder="1" applyAlignment="1">
      <alignment vertical="center"/>
    </xf>
    <xf numFmtId="43" fontId="7" fillId="0" borderId="0" xfId="42" applyFont="1" applyFill="1" applyAlignment="1">
      <alignment horizontal="center" vertical="center"/>
    </xf>
    <xf numFmtId="171" fontId="7" fillId="0" borderId="0" xfId="42" applyNumberFormat="1" applyFont="1" applyFill="1" applyAlignment="1">
      <alignment horizontal="center" vertical="center"/>
    </xf>
    <xf numFmtId="173" fontId="0" fillId="0" borderId="0" xfId="0" applyNumberFormat="1" applyFill="1" applyAlignment="1">
      <alignment/>
    </xf>
    <xf numFmtId="10" fontId="0" fillId="0" borderId="0" xfId="58" applyNumberFormat="1" applyFont="1" applyFill="1" applyAlignment="1">
      <alignment/>
    </xf>
    <xf numFmtId="43" fontId="0" fillId="0" borderId="0" xfId="0" applyNumberFormat="1" applyFill="1" applyAlignment="1">
      <alignment/>
    </xf>
    <xf numFmtId="0" fontId="2" fillId="0" borderId="0" xfId="0" applyFont="1" applyFill="1" applyAlignment="1">
      <alignment horizontal="left" indent="1"/>
    </xf>
    <xf numFmtId="0" fontId="5" fillId="0" borderId="0" xfId="0" applyFont="1" applyFill="1" applyAlignment="1">
      <alignment horizontal="left" indent="1"/>
    </xf>
    <xf numFmtId="0" fontId="5" fillId="0" borderId="0" xfId="0" applyFont="1" applyFill="1" applyAlignment="1">
      <alignment horizontal="center"/>
    </xf>
    <xf numFmtId="0" fontId="8" fillId="0" borderId="0" xfId="0" applyFont="1" applyFill="1" applyAlignment="1">
      <alignment/>
    </xf>
    <xf numFmtId="0" fontId="0" fillId="0" borderId="0" xfId="0" applyFont="1" applyFill="1" applyAlignment="1">
      <alignment horizontal="left" indent="1"/>
    </xf>
    <xf numFmtId="0" fontId="5" fillId="0" borderId="0" xfId="0" applyFont="1" applyFill="1" applyAlignment="1">
      <alignment/>
    </xf>
    <xf numFmtId="173" fontId="2" fillId="0" borderId="13" xfId="42" applyNumberFormat="1" applyFont="1" applyFill="1" applyBorder="1" applyAlignment="1">
      <alignment/>
    </xf>
    <xf numFmtId="173" fontId="2" fillId="0" borderId="0" xfId="42" applyNumberFormat="1" applyFont="1" applyFill="1" applyBorder="1" applyAlignment="1">
      <alignment/>
    </xf>
    <xf numFmtId="0" fontId="0" fillId="0" borderId="0" xfId="0" applyFont="1" applyFill="1" applyAlignment="1">
      <alignment/>
    </xf>
    <xf numFmtId="173" fontId="0" fillId="0" borderId="15" xfId="42" applyNumberFormat="1" applyFont="1" applyFill="1" applyBorder="1" applyAlignment="1">
      <alignment/>
    </xf>
    <xf numFmtId="173" fontId="0" fillId="0" borderId="10" xfId="42" applyNumberFormat="1" applyFont="1" applyFill="1" applyBorder="1" applyAlignment="1">
      <alignment/>
    </xf>
    <xf numFmtId="0" fontId="0" fillId="0" borderId="11" xfId="0" applyFill="1" applyBorder="1" applyAlignment="1">
      <alignment vertical="center"/>
    </xf>
    <xf numFmtId="173" fontId="0" fillId="0" borderId="11" xfId="42" applyNumberFormat="1" applyFont="1" applyFill="1" applyBorder="1" applyAlignment="1">
      <alignment vertical="center"/>
    </xf>
    <xf numFmtId="173" fontId="2" fillId="0" borderId="11" xfId="42" applyNumberFormat="1" applyFont="1" applyFill="1" applyBorder="1" applyAlignment="1">
      <alignment vertical="center"/>
    </xf>
    <xf numFmtId="173" fontId="2" fillId="0" borderId="16" xfId="42" applyNumberFormat="1" applyFont="1" applyFill="1" applyBorder="1" applyAlignment="1">
      <alignment vertical="center"/>
    </xf>
    <xf numFmtId="43" fontId="7" fillId="0" borderId="0" xfId="42" applyFont="1" applyFill="1" applyAlignment="1">
      <alignment horizontal="center"/>
    </xf>
    <xf numFmtId="43" fontId="0" fillId="0" borderId="0" xfId="42" applyFont="1" applyFill="1" applyBorder="1" applyAlignment="1">
      <alignment/>
    </xf>
    <xf numFmtId="173" fontId="0" fillId="0" borderId="0" xfId="42" applyNumberFormat="1" applyFont="1" applyFill="1" applyAlignment="1">
      <alignment/>
    </xf>
    <xf numFmtId="184" fontId="7" fillId="0" borderId="0" xfId="42" applyNumberFormat="1" applyFont="1" applyFill="1" applyAlignment="1">
      <alignment horizontal="center"/>
    </xf>
    <xf numFmtId="43" fontId="2" fillId="0" borderId="0" xfId="42" applyFont="1" applyFill="1" applyBorder="1" applyAlignment="1">
      <alignment/>
    </xf>
    <xf numFmtId="0" fontId="2" fillId="0" borderId="0" xfId="0" applyFont="1" applyFill="1" applyAlignment="1">
      <alignment horizontal="left"/>
    </xf>
    <xf numFmtId="173" fontId="2" fillId="0" borderId="17" xfId="42" applyNumberFormat="1" applyFont="1" applyFill="1" applyBorder="1" applyAlignment="1">
      <alignment/>
    </xf>
    <xf numFmtId="0" fontId="2" fillId="0" borderId="0" xfId="0" applyFont="1" applyFill="1" applyAlignment="1">
      <alignment vertical="center"/>
    </xf>
    <xf numFmtId="0" fontId="0" fillId="0" borderId="0" xfId="0" applyFill="1" applyAlignment="1">
      <alignment vertical="center"/>
    </xf>
    <xf numFmtId="173" fontId="0" fillId="0" borderId="0" xfId="42" applyNumberFormat="1" applyFont="1" applyFill="1" applyAlignment="1">
      <alignment vertical="center"/>
    </xf>
    <xf numFmtId="173" fontId="2" fillId="0" borderId="0" xfId="42" applyNumberFormat="1" applyFont="1" applyFill="1" applyAlignment="1">
      <alignment vertical="center"/>
    </xf>
    <xf numFmtId="43" fontId="0" fillId="0" borderId="0" xfId="42" applyFont="1" applyFill="1" applyAlignment="1">
      <alignment vertical="center"/>
    </xf>
    <xf numFmtId="0" fontId="0" fillId="0" borderId="18" xfId="0" applyFont="1" applyFill="1" applyBorder="1" applyAlignment="1">
      <alignment horizontal="left" vertical="center" wrapText="1"/>
    </xf>
    <xf numFmtId="0" fontId="0" fillId="0" borderId="19" xfId="0" applyFill="1" applyBorder="1" applyAlignment="1">
      <alignment horizontal="left" vertical="center"/>
    </xf>
    <xf numFmtId="0" fontId="0" fillId="0" borderId="0" xfId="0" applyFill="1" applyAlignment="1">
      <alignment horizontal="left" vertical="center"/>
    </xf>
    <xf numFmtId="173" fontId="0" fillId="0" borderId="0" xfId="42" applyNumberFormat="1" applyFont="1" applyFill="1" applyBorder="1" applyAlignment="1">
      <alignment vertical="center"/>
    </xf>
    <xf numFmtId="173" fontId="2" fillId="0" borderId="10" xfId="42" applyNumberFormat="1" applyFont="1" applyFill="1" applyBorder="1" applyAlignment="1">
      <alignment vertical="center"/>
    </xf>
    <xf numFmtId="43" fontId="2" fillId="0" borderId="0" xfId="42" applyFont="1" applyFill="1" applyAlignment="1">
      <alignment vertical="center"/>
    </xf>
    <xf numFmtId="173" fontId="2" fillId="0" borderId="0" xfId="42" applyNumberFormat="1" applyFont="1" applyFill="1" applyBorder="1" applyAlignment="1">
      <alignment vertical="center"/>
    </xf>
    <xf numFmtId="0" fontId="0" fillId="0" borderId="20" xfId="0" applyFont="1" applyFill="1" applyBorder="1" applyAlignment="1">
      <alignment horizontal="left" vertical="center" wrapText="1"/>
    </xf>
    <xf numFmtId="173" fontId="2" fillId="0" borderId="21" xfId="42" applyNumberFormat="1" applyFont="1" applyFill="1" applyBorder="1" applyAlignment="1">
      <alignment vertical="center"/>
    </xf>
    <xf numFmtId="0" fontId="2" fillId="0" borderId="0" xfId="0" applyFont="1" applyFill="1" applyAlignment="1">
      <alignment/>
    </xf>
    <xf numFmtId="0" fontId="2" fillId="0" borderId="0" xfId="0" applyFont="1" applyFill="1" applyAlignment="1">
      <alignment horizontal="left" wrapText="1"/>
    </xf>
    <xf numFmtId="0" fontId="0" fillId="0" borderId="0" xfId="0" applyFill="1" applyAlignment="1">
      <alignment horizontal="left" wrapText="1"/>
    </xf>
    <xf numFmtId="0" fontId="0" fillId="0" borderId="0" xfId="0" applyFont="1" applyFill="1" applyAlignment="1">
      <alignment horizontal="left" wrapText="1"/>
    </xf>
    <xf numFmtId="173" fontId="2" fillId="0" borderId="10" xfId="42" applyNumberFormat="1" applyFont="1" applyFill="1" applyBorder="1" applyAlignment="1">
      <alignment horizontal="center" vertical="center"/>
    </xf>
    <xf numFmtId="173" fontId="2" fillId="0" borderId="0" xfId="42" applyNumberFormat="1" applyFont="1" applyFill="1" applyBorder="1" applyAlignment="1">
      <alignment horizontal="center" vertical="center"/>
    </xf>
    <xf numFmtId="173" fontId="0" fillId="0" borderId="0" xfId="0" applyNumberFormat="1" applyFill="1" applyAlignment="1">
      <alignment vertical="center"/>
    </xf>
    <xf numFmtId="177" fontId="0" fillId="0" borderId="0" xfId="42" applyNumberFormat="1" applyFont="1" applyFill="1" applyAlignment="1">
      <alignment/>
    </xf>
    <xf numFmtId="173" fontId="0" fillId="0" borderId="11" xfId="42" applyNumberFormat="1" applyFont="1" applyFill="1" applyBorder="1" applyAlignment="1">
      <alignment/>
    </xf>
    <xf numFmtId="173" fontId="0" fillId="0" borderId="0" xfId="42" applyNumberFormat="1" applyFont="1" applyFill="1" applyBorder="1" applyAlignment="1">
      <alignment/>
    </xf>
    <xf numFmtId="177" fontId="0" fillId="0" borderId="0" xfId="42" applyNumberFormat="1" applyFont="1" applyFill="1" applyAlignment="1">
      <alignment/>
    </xf>
    <xf numFmtId="173" fontId="0" fillId="0" borderId="0" xfId="42" applyNumberFormat="1" applyFont="1" applyFill="1" applyAlignment="1">
      <alignment vertical="center"/>
    </xf>
    <xf numFmtId="173" fontId="0" fillId="0" borderId="13" xfId="42" applyNumberFormat="1" applyFont="1" applyFill="1" applyBorder="1" applyAlignment="1">
      <alignment vertical="center"/>
    </xf>
    <xf numFmtId="173" fontId="0" fillId="0" borderId="0" xfId="42" applyNumberFormat="1" applyFont="1" applyFill="1" applyBorder="1" applyAlignment="1">
      <alignment vertical="center"/>
    </xf>
    <xf numFmtId="173" fontId="0" fillId="0" borderId="11" xfId="42" applyNumberFormat="1" applyFont="1" applyFill="1" applyBorder="1" applyAlignment="1">
      <alignment vertical="center"/>
    </xf>
    <xf numFmtId="0" fontId="0" fillId="0" borderId="0" xfId="0" applyFill="1" applyBorder="1" applyAlignment="1">
      <alignment horizontal="left" vertical="center"/>
    </xf>
    <xf numFmtId="173" fontId="0" fillId="0" borderId="0" xfId="42" applyNumberFormat="1" applyFont="1" applyFill="1" applyBorder="1" applyAlignment="1">
      <alignment vertical="center"/>
    </xf>
    <xf numFmtId="173" fontId="0" fillId="0" borderId="0" xfId="42" applyNumberFormat="1" applyFont="1" applyFill="1" applyAlignment="1">
      <alignment/>
    </xf>
    <xf numFmtId="43" fontId="2" fillId="0" borderId="0" xfId="42" applyFont="1" applyFill="1" applyAlignment="1">
      <alignment horizontal="center"/>
    </xf>
    <xf numFmtId="0" fontId="2" fillId="0" borderId="0" xfId="0" applyFont="1" applyFill="1" applyAlignment="1">
      <alignment horizontal="center" vertical="center"/>
    </xf>
    <xf numFmtId="173" fontId="2" fillId="0" borderId="0" xfId="42" applyNumberFormat="1"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5</xdr:row>
      <xdr:rowOff>57150</xdr:rowOff>
    </xdr:from>
    <xdr:to>
      <xdr:col>4</xdr:col>
      <xdr:colOff>933450</xdr:colOff>
      <xdr:row>5</xdr:row>
      <xdr:rowOff>57150</xdr:rowOff>
    </xdr:to>
    <xdr:sp>
      <xdr:nvSpPr>
        <xdr:cNvPr id="1" name="AutoShape 1"/>
        <xdr:cNvSpPr>
          <a:spLocks/>
        </xdr:cNvSpPr>
      </xdr:nvSpPr>
      <xdr:spPr>
        <a:xfrm>
          <a:off x="4924425" y="933450"/>
          <a:ext cx="37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19050</xdr:colOff>
      <xdr:row>5</xdr:row>
      <xdr:rowOff>76200</xdr:rowOff>
    </xdr:from>
    <xdr:to>
      <xdr:col>3</xdr:col>
      <xdr:colOff>409575</xdr:colOff>
      <xdr:row>5</xdr:row>
      <xdr:rowOff>76200</xdr:rowOff>
    </xdr:to>
    <xdr:sp>
      <xdr:nvSpPr>
        <xdr:cNvPr id="2" name="AutoShape 2"/>
        <xdr:cNvSpPr>
          <a:spLocks/>
        </xdr:cNvSpPr>
      </xdr:nvSpPr>
      <xdr:spPr>
        <a:xfrm rot="10800000">
          <a:off x="2400300" y="952500"/>
          <a:ext cx="13811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5</xdr:col>
      <xdr:colOff>771525</xdr:colOff>
      <xdr:row>4</xdr:row>
      <xdr:rowOff>76200</xdr:rowOff>
    </xdr:from>
    <xdr:to>
      <xdr:col>6</xdr:col>
      <xdr:colOff>952500</xdr:colOff>
      <xdr:row>4</xdr:row>
      <xdr:rowOff>76200</xdr:rowOff>
    </xdr:to>
    <xdr:sp>
      <xdr:nvSpPr>
        <xdr:cNvPr id="3" name="AutoShape 3"/>
        <xdr:cNvSpPr>
          <a:spLocks/>
        </xdr:cNvSpPr>
      </xdr:nvSpPr>
      <xdr:spPr>
        <a:xfrm>
          <a:off x="6124575" y="790575"/>
          <a:ext cx="1171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85725</xdr:rowOff>
    </xdr:from>
    <xdr:to>
      <xdr:col>3</xdr:col>
      <xdr:colOff>285750</xdr:colOff>
      <xdr:row>4</xdr:row>
      <xdr:rowOff>85725</xdr:rowOff>
    </xdr:to>
    <xdr:sp>
      <xdr:nvSpPr>
        <xdr:cNvPr id="4" name="AutoShape 4"/>
        <xdr:cNvSpPr>
          <a:spLocks/>
        </xdr:cNvSpPr>
      </xdr:nvSpPr>
      <xdr:spPr>
        <a:xfrm rot="10800000">
          <a:off x="2409825" y="800100"/>
          <a:ext cx="12477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05"/>
  <sheetViews>
    <sheetView zoomScaleSheetLayoutView="100" zoomScalePageLayoutView="0" workbookViewId="0" topLeftCell="A1">
      <pane xSplit="1" ySplit="7" topLeftCell="B20" activePane="bottomRight" state="frozen"/>
      <selection pane="topLeft" activeCell="D24" sqref="D24"/>
      <selection pane="topRight" activeCell="D24" sqref="D24"/>
      <selection pane="bottomLeft" activeCell="D24" sqref="D24"/>
      <selection pane="bottomRight" activeCell="A1" sqref="A1"/>
    </sheetView>
  </sheetViews>
  <sheetFormatPr defaultColWidth="9.33203125" defaultRowHeight="12.75"/>
  <cols>
    <col min="1" max="1" width="36.33203125" style="7" customWidth="1"/>
    <col min="2" max="2" width="2" style="4" customWidth="1"/>
    <col min="3" max="3" width="20.66015625" style="1" customWidth="1"/>
    <col min="4" max="4" width="19.83203125" style="1" customWidth="1"/>
    <col min="5" max="5" width="2" style="1" customWidth="1"/>
    <col min="6" max="6" width="20.83203125" style="1" customWidth="1"/>
    <col min="7" max="7" width="20.66015625" style="1" customWidth="1"/>
    <col min="8" max="8" width="3.5" style="7" customWidth="1"/>
    <col min="9" max="16384" width="9.33203125" style="7" customWidth="1"/>
  </cols>
  <sheetData>
    <row r="1" spans="1:7" ht="16.5">
      <c r="A1" s="3" t="s">
        <v>50</v>
      </c>
      <c r="G1" s="2" t="s">
        <v>109</v>
      </c>
    </row>
    <row r="2" ht="13.5">
      <c r="A2" s="8" t="s">
        <v>82</v>
      </c>
    </row>
    <row r="3" ht="13.5">
      <c r="A3" s="8" t="s">
        <v>110</v>
      </c>
    </row>
    <row r="5" spans="3:7" ht="12.75">
      <c r="C5" s="104" t="s">
        <v>0</v>
      </c>
      <c r="D5" s="104"/>
      <c r="E5" s="10"/>
      <c r="F5" s="104" t="s">
        <v>111</v>
      </c>
      <c r="G5" s="104"/>
    </row>
    <row r="6" spans="3:7" ht="12.75">
      <c r="C6" s="24">
        <v>40908</v>
      </c>
      <c r="D6" s="24">
        <v>40543</v>
      </c>
      <c r="E6" s="24"/>
      <c r="F6" s="24">
        <f>C6</f>
        <v>40908</v>
      </c>
      <c r="G6" s="24">
        <f>D6</f>
        <v>40543</v>
      </c>
    </row>
    <row r="7" spans="3:7" ht="12.75">
      <c r="C7" s="35" t="s">
        <v>2</v>
      </c>
      <c r="D7" s="36" t="s">
        <v>2</v>
      </c>
      <c r="E7" s="10"/>
      <c r="F7" s="35" t="s">
        <v>2</v>
      </c>
      <c r="G7" s="36" t="s">
        <v>2</v>
      </c>
    </row>
    <row r="8" spans="3:7" ht="12.75">
      <c r="C8" s="10"/>
      <c r="D8" s="25"/>
      <c r="E8" s="25"/>
      <c r="F8" s="10"/>
      <c r="G8" s="25"/>
    </row>
    <row r="9" ht="12.75">
      <c r="A9" s="30" t="s">
        <v>1</v>
      </c>
    </row>
    <row r="10" spans="1:7" ht="12.75">
      <c r="A10" s="19" t="s">
        <v>3</v>
      </c>
      <c r="C10" s="16">
        <v>202453</v>
      </c>
      <c r="D10" s="16">
        <v>141814</v>
      </c>
      <c r="E10" s="16"/>
      <c r="F10" s="16">
        <f>178115+202453</f>
        <v>380568</v>
      </c>
      <c r="G10" s="16">
        <f>136641+141814</f>
        <v>278455</v>
      </c>
    </row>
    <row r="11" spans="1:7" ht="12.75">
      <c r="A11" s="19" t="s">
        <v>4</v>
      </c>
      <c r="C11" s="26">
        <v>-103319</v>
      </c>
      <c r="D11" s="26">
        <v>-71817</v>
      </c>
      <c r="E11" s="16"/>
      <c r="F11" s="26">
        <f>-90163-103319</f>
        <v>-193482</v>
      </c>
      <c r="G11" s="26">
        <f>-64311-71817</f>
        <v>-136128</v>
      </c>
    </row>
    <row r="12" spans="1:7" s="18" customFormat="1" ht="12.75">
      <c r="A12" s="50" t="s">
        <v>5</v>
      </c>
      <c r="B12" s="4"/>
      <c r="C12" s="17">
        <f>SUM(C10:C11)</f>
        <v>99134</v>
      </c>
      <c r="D12" s="17">
        <f>SUM(D10:D11)</f>
        <v>69997</v>
      </c>
      <c r="E12" s="17"/>
      <c r="F12" s="17">
        <f>SUM(F10:F11)</f>
        <v>187086</v>
      </c>
      <c r="G12" s="17">
        <f>SUM(G10:G11)</f>
        <v>142327</v>
      </c>
    </row>
    <row r="13" spans="1:7" s="53" customFormat="1" ht="12.75">
      <c r="A13" s="51"/>
      <c r="B13" s="52"/>
      <c r="C13" s="27">
        <f>C12/C10</f>
        <v>0.489664267755973</v>
      </c>
      <c r="D13" s="27">
        <f>D12/D10</f>
        <v>0.4935831441183522</v>
      </c>
      <c r="E13" s="28"/>
      <c r="F13" s="27">
        <f>F12/F10</f>
        <v>0.49159677114208233</v>
      </c>
      <c r="G13" s="27">
        <f>G12/G10</f>
        <v>0.5111310624696989</v>
      </c>
    </row>
    <row r="14" spans="1:7" ht="21.75" customHeight="1">
      <c r="A14" s="19" t="s">
        <v>56</v>
      </c>
      <c r="C14" s="16">
        <v>1675</v>
      </c>
      <c r="D14" s="16">
        <v>2113</v>
      </c>
      <c r="E14" s="16"/>
      <c r="F14" s="16">
        <f>1872+1675</f>
        <v>3547</v>
      </c>
      <c r="G14" s="16">
        <f>1085+2113</f>
        <v>3198</v>
      </c>
    </row>
    <row r="15" spans="1:7" ht="12.75">
      <c r="A15" s="19" t="s">
        <v>6</v>
      </c>
      <c r="C15" s="16">
        <f>-7355-634-3791</f>
        <v>-11780</v>
      </c>
      <c r="D15" s="16">
        <f>-18303-416</f>
        <v>-18719</v>
      </c>
      <c r="E15" s="16"/>
      <c r="F15" s="16">
        <f>-7222-123.491-768.9-7989-3791</f>
        <v>-19894.391</v>
      </c>
      <c r="G15" s="16">
        <f>-20180-606+12968-18719</f>
        <v>-26537</v>
      </c>
    </row>
    <row r="16" spans="1:7" ht="12.75">
      <c r="A16" s="19" t="s">
        <v>7</v>
      </c>
      <c r="C16" s="16">
        <f>-41530-38-4546-3379</f>
        <v>-49493</v>
      </c>
      <c r="D16" s="16">
        <f>-27603-8+427-5444</f>
        <v>-32628</v>
      </c>
      <c r="E16" s="16"/>
      <c r="F16" s="16">
        <f>-39808-123.491-4566.4-46114-3379</f>
        <v>-93990.891</v>
      </c>
      <c r="G16" s="16">
        <f>-20322-5269-12968-1133-32628</f>
        <v>-72320</v>
      </c>
    </row>
    <row r="17" spans="1:7" ht="12.75">
      <c r="A17" s="19" t="s">
        <v>8</v>
      </c>
      <c r="C17" s="16">
        <v>-668</v>
      </c>
      <c r="D17" s="16">
        <v>-499</v>
      </c>
      <c r="E17" s="16"/>
      <c r="F17" s="16">
        <f>-472-668</f>
        <v>-1140</v>
      </c>
      <c r="G17" s="16">
        <f>-254-499</f>
        <v>-753</v>
      </c>
    </row>
    <row r="18" spans="1:7" ht="12.75">
      <c r="A18" s="19" t="s">
        <v>9</v>
      </c>
      <c r="C18" s="26"/>
      <c r="D18" s="26"/>
      <c r="E18" s="16"/>
      <c r="F18" s="26"/>
      <c r="G18" s="26"/>
    </row>
    <row r="19" spans="1:7" s="18" customFormat="1" ht="12.75">
      <c r="A19" s="50" t="s">
        <v>10</v>
      </c>
      <c r="B19" s="4"/>
      <c r="C19" s="17">
        <f>SUM(C12,C14:C18)</f>
        <v>38868</v>
      </c>
      <c r="D19" s="17">
        <f>SUM(D12,D14:D17)</f>
        <v>20264</v>
      </c>
      <c r="E19" s="17"/>
      <c r="F19" s="17">
        <f>SUM(F12,F14:F18)</f>
        <v>75607.718</v>
      </c>
      <c r="G19" s="17">
        <f>SUM(G12,G14:G17)</f>
        <v>45915</v>
      </c>
    </row>
    <row r="20" spans="1:7" ht="12.75">
      <c r="A20" s="19"/>
      <c r="C20" s="16"/>
      <c r="D20" s="16"/>
      <c r="E20" s="16"/>
      <c r="F20" s="16"/>
      <c r="G20" s="16"/>
    </row>
    <row r="21" spans="1:7" ht="12.75">
      <c r="A21" s="19" t="s">
        <v>11</v>
      </c>
      <c r="C21" s="95">
        <v>-10317</v>
      </c>
      <c r="D21" s="20">
        <v>-5780</v>
      </c>
      <c r="E21" s="16"/>
      <c r="F21" s="95">
        <f>-9794-10317</f>
        <v>-20111</v>
      </c>
      <c r="G21" s="20">
        <f>-7302-5780</f>
        <v>-13082</v>
      </c>
    </row>
    <row r="22" spans="1:7" s="18" customFormat="1" ht="12.75">
      <c r="A22" s="18" t="s">
        <v>12</v>
      </c>
      <c r="B22" s="50"/>
      <c r="C22" s="56">
        <f>SUM(C19:C21)</f>
        <v>28551</v>
      </c>
      <c r="D22" s="56">
        <f>SUM(D19:D21)</f>
        <v>14484</v>
      </c>
      <c r="E22" s="57"/>
      <c r="F22" s="56">
        <f>SUM(F19:F21)</f>
        <v>55496.71799999999</v>
      </c>
      <c r="G22" s="56">
        <f>SUM(G19:G21)</f>
        <v>32833</v>
      </c>
    </row>
    <row r="23" spans="2:7" s="18" customFormat="1" ht="12.75">
      <c r="B23" s="50"/>
      <c r="C23" s="69"/>
      <c r="D23" s="57"/>
      <c r="E23" s="57"/>
      <c r="F23" s="69"/>
      <c r="G23" s="57"/>
    </row>
    <row r="24" spans="1:7" s="18" customFormat="1" ht="12.75">
      <c r="A24" s="53" t="s">
        <v>83</v>
      </c>
      <c r="B24" s="50"/>
      <c r="C24" s="57"/>
      <c r="D24" s="57"/>
      <c r="E24" s="57"/>
      <c r="F24" s="57"/>
      <c r="G24" s="57"/>
    </row>
    <row r="25" spans="1:7" s="18" customFormat="1" ht="12.75">
      <c r="A25" s="32" t="s">
        <v>84</v>
      </c>
      <c r="B25" s="50"/>
      <c r="C25" s="38">
        <v>-19</v>
      </c>
      <c r="D25" s="38">
        <v>-59</v>
      </c>
      <c r="E25" s="57"/>
      <c r="F25" s="38">
        <f>815-19</f>
        <v>796</v>
      </c>
      <c r="G25" s="38">
        <f>-679-59</f>
        <v>-738</v>
      </c>
    </row>
    <row r="26" spans="1:7" s="4" customFormat="1" ht="26.25" thickBot="1">
      <c r="A26" s="87" t="s">
        <v>85</v>
      </c>
      <c r="C26" s="90">
        <f>SUM(C22:C25)</f>
        <v>28532</v>
      </c>
      <c r="D26" s="90">
        <f>SUM(D22:D25)</f>
        <v>14425</v>
      </c>
      <c r="E26" s="91"/>
      <c r="F26" s="90">
        <f>SUM(F22:F25)</f>
        <v>56292.71799999999</v>
      </c>
      <c r="G26" s="90">
        <f>SUM(G22:G25)</f>
        <v>32095</v>
      </c>
    </row>
    <row r="27" spans="3:7" ht="13.5" thickTop="1">
      <c r="C27" s="16"/>
      <c r="D27" s="16"/>
      <c r="E27" s="16"/>
      <c r="F27" s="16"/>
      <c r="G27" s="16"/>
    </row>
    <row r="28" spans="1:7" ht="12.75">
      <c r="A28" s="18" t="s">
        <v>86</v>
      </c>
      <c r="C28" s="16"/>
      <c r="D28" s="16"/>
      <c r="E28" s="16"/>
      <c r="F28" s="16"/>
      <c r="G28" s="16"/>
    </row>
    <row r="29" spans="1:7" ht="13.5" thickBot="1">
      <c r="A29" s="54" t="s">
        <v>87</v>
      </c>
      <c r="C29" s="71">
        <f>C22</f>
        <v>28551</v>
      </c>
      <c r="D29" s="71">
        <f>D22</f>
        <v>14484</v>
      </c>
      <c r="E29" s="17"/>
      <c r="F29" s="71">
        <f>F22</f>
        <v>55496.71799999999</v>
      </c>
      <c r="G29" s="71">
        <f>G22</f>
        <v>32833</v>
      </c>
    </row>
    <row r="30" spans="1:7" ht="13.5" thickTop="1">
      <c r="A30" s="54"/>
      <c r="C30" s="20"/>
      <c r="D30" s="20"/>
      <c r="E30" s="16"/>
      <c r="F30" s="20"/>
      <c r="G30" s="20"/>
    </row>
    <row r="31" spans="1:7" ht="12.75">
      <c r="A31" s="70" t="s">
        <v>88</v>
      </c>
      <c r="C31" s="20"/>
      <c r="D31" s="20"/>
      <c r="E31" s="16"/>
      <c r="F31" s="20"/>
      <c r="G31" s="20"/>
    </row>
    <row r="32" spans="1:7" ht="13.5" thickBot="1">
      <c r="A32" s="54" t="s">
        <v>87</v>
      </c>
      <c r="C32" s="71">
        <f>C26</f>
        <v>28532</v>
      </c>
      <c r="D32" s="71">
        <f>D26</f>
        <v>14425</v>
      </c>
      <c r="E32" s="16"/>
      <c r="F32" s="71">
        <f>F26</f>
        <v>56292.71799999999</v>
      </c>
      <c r="G32" s="71">
        <f>G26</f>
        <v>32095</v>
      </c>
    </row>
    <row r="33" spans="4:7" ht="13.5" thickTop="1">
      <c r="D33" s="16"/>
      <c r="E33" s="16"/>
      <c r="G33" s="16"/>
    </row>
    <row r="34" spans="1:7" ht="12.75">
      <c r="A34" s="86" t="s">
        <v>103</v>
      </c>
      <c r="D34" s="16"/>
      <c r="E34" s="16"/>
      <c r="G34" s="16"/>
    </row>
    <row r="35" spans="1:7" ht="12.75">
      <c r="A35" s="7" t="s">
        <v>13</v>
      </c>
      <c r="C35" s="96">
        <v>4.34</v>
      </c>
      <c r="D35" s="93">
        <v>2.2</v>
      </c>
      <c r="E35" s="93"/>
      <c r="F35" s="96">
        <v>8.44</v>
      </c>
      <c r="G35" s="93">
        <v>4.99</v>
      </c>
    </row>
    <row r="36" spans="4:7" ht="12.75">
      <c r="D36" s="23"/>
      <c r="E36" s="23"/>
      <c r="F36" s="23"/>
      <c r="G36" s="93"/>
    </row>
    <row r="37" spans="1:7" ht="12.75">
      <c r="A37" s="18"/>
      <c r="D37" s="23"/>
      <c r="E37" s="23"/>
      <c r="F37" s="23"/>
      <c r="G37" s="23"/>
    </row>
    <row r="38" spans="1:7" ht="12.75">
      <c r="A38" s="55" t="s">
        <v>57</v>
      </c>
      <c r="C38" s="66"/>
      <c r="D38" s="37"/>
      <c r="E38" s="37"/>
      <c r="F38" s="66"/>
      <c r="G38" s="37"/>
    </row>
    <row r="39" spans="4:7" ht="12.75">
      <c r="D39" s="16"/>
      <c r="E39" s="16"/>
      <c r="F39" s="16"/>
      <c r="G39" s="16"/>
    </row>
    <row r="40" spans="4:7" ht="12.75">
      <c r="D40" s="16"/>
      <c r="E40" s="16"/>
      <c r="F40" s="16"/>
      <c r="G40" s="16"/>
    </row>
    <row r="41" spans="4:7" ht="12.75">
      <c r="D41" s="16"/>
      <c r="E41" s="16"/>
      <c r="F41" s="16"/>
      <c r="G41" s="16"/>
    </row>
    <row r="42" spans="4:7" ht="12.75">
      <c r="D42" s="16"/>
      <c r="E42" s="16"/>
      <c r="F42" s="16"/>
      <c r="G42" s="16"/>
    </row>
    <row r="43" spans="4:7" ht="12.75">
      <c r="D43" s="16"/>
      <c r="E43" s="16"/>
      <c r="F43" s="16"/>
      <c r="G43" s="16"/>
    </row>
    <row r="44" spans="4:7" ht="12.75">
      <c r="D44" s="16"/>
      <c r="E44" s="16"/>
      <c r="F44" s="16"/>
      <c r="G44" s="16"/>
    </row>
    <row r="45" spans="4:7" ht="12.75">
      <c r="D45" s="16"/>
      <c r="E45" s="16"/>
      <c r="F45" s="16"/>
      <c r="G45" s="16"/>
    </row>
    <row r="46" spans="4:7" ht="12.75">
      <c r="D46" s="16"/>
      <c r="E46" s="16"/>
      <c r="F46" s="16"/>
      <c r="G46" s="16"/>
    </row>
    <row r="47" spans="4:7" ht="12.75">
      <c r="D47" s="16"/>
      <c r="E47" s="16"/>
      <c r="F47" s="16"/>
      <c r="G47" s="16"/>
    </row>
    <row r="48" spans="4:7" ht="12.75">
      <c r="D48" s="16"/>
      <c r="E48" s="16"/>
      <c r="F48" s="16"/>
      <c r="G48" s="16"/>
    </row>
    <row r="49" spans="4:7" ht="12.75">
      <c r="D49" s="16"/>
      <c r="E49" s="16"/>
      <c r="F49" s="16"/>
      <c r="G49" s="16"/>
    </row>
    <row r="50" spans="4:7" ht="12.75">
      <c r="D50" s="16"/>
      <c r="E50" s="16"/>
      <c r="F50" s="16"/>
      <c r="G50" s="16"/>
    </row>
    <row r="51" spans="4:7" ht="12.75">
      <c r="D51" s="16"/>
      <c r="E51" s="16"/>
      <c r="F51" s="16"/>
      <c r="G51" s="16"/>
    </row>
    <row r="52" spans="4:7" ht="12.75">
      <c r="D52" s="16"/>
      <c r="E52" s="16"/>
      <c r="F52" s="16"/>
      <c r="G52" s="16"/>
    </row>
    <row r="53" spans="4:7" ht="12.75">
      <c r="D53" s="16"/>
      <c r="E53" s="16"/>
      <c r="F53" s="16"/>
      <c r="G53" s="16"/>
    </row>
    <row r="54" spans="4:7" ht="12.75">
      <c r="D54" s="16"/>
      <c r="E54" s="16"/>
      <c r="F54" s="16"/>
      <c r="G54" s="16"/>
    </row>
    <row r="55" spans="4:7" ht="12.75">
      <c r="D55" s="16"/>
      <c r="E55" s="16"/>
      <c r="F55" s="16"/>
      <c r="G55" s="16"/>
    </row>
    <row r="56" spans="4:7" ht="12.75">
      <c r="D56" s="16"/>
      <c r="E56" s="16"/>
      <c r="F56" s="16"/>
      <c r="G56" s="16"/>
    </row>
    <row r="57" spans="4:7" ht="12.75">
      <c r="D57" s="16"/>
      <c r="E57" s="16"/>
      <c r="F57" s="16"/>
      <c r="G57" s="16"/>
    </row>
    <row r="58" spans="4:7" ht="12.75">
      <c r="D58" s="16"/>
      <c r="E58" s="16"/>
      <c r="F58" s="16"/>
      <c r="G58" s="16"/>
    </row>
    <row r="59" spans="4:7" ht="12.75">
      <c r="D59" s="16"/>
      <c r="E59" s="16"/>
      <c r="F59" s="16"/>
      <c r="G59" s="16"/>
    </row>
    <row r="60" spans="4:7" ht="12.75">
      <c r="D60" s="16"/>
      <c r="E60" s="16"/>
      <c r="F60" s="16"/>
      <c r="G60" s="16"/>
    </row>
    <row r="61" spans="4:7" ht="12.75">
      <c r="D61" s="16"/>
      <c r="E61" s="16"/>
      <c r="F61" s="16"/>
      <c r="G61" s="16"/>
    </row>
    <row r="62" spans="4:7" ht="12.75">
      <c r="D62" s="16"/>
      <c r="E62" s="16"/>
      <c r="F62" s="16"/>
      <c r="G62" s="16"/>
    </row>
    <row r="63" spans="4:7" ht="12.75">
      <c r="D63" s="16"/>
      <c r="E63" s="16"/>
      <c r="F63" s="16"/>
      <c r="G63" s="16"/>
    </row>
    <row r="64" spans="4:7" ht="12.75">
      <c r="D64" s="16"/>
      <c r="E64" s="16"/>
      <c r="F64" s="16"/>
      <c r="G64" s="16"/>
    </row>
    <row r="65" spans="4:7" ht="12.75">
      <c r="D65" s="16"/>
      <c r="E65" s="16"/>
      <c r="F65" s="16"/>
      <c r="G65" s="16"/>
    </row>
    <row r="66" spans="4:7" ht="12.75">
      <c r="D66" s="16"/>
      <c r="E66" s="16"/>
      <c r="F66" s="16"/>
      <c r="G66" s="16"/>
    </row>
    <row r="67" spans="4:7" ht="12.75">
      <c r="D67" s="16"/>
      <c r="E67" s="16"/>
      <c r="F67" s="16"/>
      <c r="G67" s="16"/>
    </row>
    <row r="68" spans="4:7" ht="12.75">
      <c r="D68" s="16"/>
      <c r="E68" s="16"/>
      <c r="F68" s="16"/>
      <c r="G68" s="16"/>
    </row>
    <row r="69" spans="4:7" ht="12.75">
      <c r="D69" s="16"/>
      <c r="E69" s="16"/>
      <c r="F69" s="16"/>
      <c r="G69" s="16"/>
    </row>
    <row r="70" spans="4:7" ht="12.75">
      <c r="D70" s="16"/>
      <c r="E70" s="16"/>
      <c r="F70" s="16"/>
      <c r="G70" s="16"/>
    </row>
    <row r="71" spans="4:7" ht="12.75">
      <c r="D71" s="16"/>
      <c r="E71" s="16"/>
      <c r="F71" s="16"/>
      <c r="G71" s="16"/>
    </row>
    <row r="72" spans="4:7" ht="12.75">
      <c r="D72" s="16"/>
      <c r="E72" s="16"/>
      <c r="F72" s="16"/>
      <c r="G72" s="16"/>
    </row>
    <row r="73" spans="4:7" ht="12.75">
      <c r="D73" s="16"/>
      <c r="E73" s="16"/>
      <c r="F73" s="16"/>
      <c r="G73" s="16"/>
    </row>
    <row r="74" spans="4:7" ht="12.75">
      <c r="D74" s="16"/>
      <c r="E74" s="16"/>
      <c r="F74" s="16"/>
      <c r="G74" s="16"/>
    </row>
    <row r="75" spans="4:7" ht="12.75">
      <c r="D75" s="16"/>
      <c r="E75" s="16"/>
      <c r="F75" s="16"/>
      <c r="G75" s="16"/>
    </row>
    <row r="76" spans="4:7" ht="12.75">
      <c r="D76" s="16"/>
      <c r="E76" s="16"/>
      <c r="F76" s="16"/>
      <c r="G76" s="16"/>
    </row>
    <row r="77" spans="4:7" ht="12.75">
      <c r="D77" s="16"/>
      <c r="E77" s="16"/>
      <c r="F77" s="16"/>
      <c r="G77" s="16"/>
    </row>
    <row r="78" spans="4:7" ht="12.75">
      <c r="D78" s="16"/>
      <c r="E78" s="16"/>
      <c r="F78" s="16"/>
      <c r="G78" s="16"/>
    </row>
    <row r="79" spans="4:7" ht="12.75">
      <c r="D79" s="16"/>
      <c r="E79" s="16"/>
      <c r="F79" s="16"/>
      <c r="G79" s="16"/>
    </row>
    <row r="80" spans="4:7" ht="12.75">
      <c r="D80" s="16"/>
      <c r="E80" s="16"/>
      <c r="F80" s="16"/>
      <c r="G80" s="16"/>
    </row>
    <row r="81" spans="4:7" ht="12.75">
      <c r="D81" s="16"/>
      <c r="E81" s="16"/>
      <c r="F81" s="16"/>
      <c r="G81" s="16"/>
    </row>
    <row r="82" spans="4:7" ht="12.75">
      <c r="D82" s="16"/>
      <c r="E82" s="16"/>
      <c r="F82" s="16"/>
      <c r="G82" s="16"/>
    </row>
    <row r="83" spans="4:7" ht="12.75">
      <c r="D83" s="16"/>
      <c r="E83" s="16"/>
      <c r="F83" s="16"/>
      <c r="G83" s="16"/>
    </row>
    <row r="84" spans="4:7" ht="12.75">
      <c r="D84" s="16"/>
      <c r="E84" s="16"/>
      <c r="F84" s="16"/>
      <c r="G84" s="16"/>
    </row>
    <row r="85" spans="4:7" ht="12.75">
      <c r="D85" s="16"/>
      <c r="E85" s="16"/>
      <c r="F85" s="16"/>
      <c r="G85" s="16"/>
    </row>
    <row r="86" spans="4:7" ht="12.75">
      <c r="D86" s="16"/>
      <c r="E86" s="16"/>
      <c r="F86" s="16"/>
      <c r="G86" s="16"/>
    </row>
    <row r="87" spans="4:7" ht="12.75">
      <c r="D87" s="16"/>
      <c r="E87" s="16"/>
      <c r="F87" s="16"/>
      <c r="G87" s="16"/>
    </row>
    <row r="88" spans="4:7" ht="12.75">
      <c r="D88" s="16"/>
      <c r="E88" s="16"/>
      <c r="F88" s="16"/>
      <c r="G88" s="16"/>
    </row>
    <row r="89" spans="4:7" ht="12.75">
      <c r="D89" s="16"/>
      <c r="E89" s="16"/>
      <c r="F89" s="16"/>
      <c r="G89" s="16"/>
    </row>
    <row r="90" spans="4:7" ht="12.75">
      <c r="D90" s="16"/>
      <c r="E90" s="16"/>
      <c r="F90" s="16"/>
      <c r="G90" s="16"/>
    </row>
    <row r="91" spans="4:7" ht="12.75">
      <c r="D91" s="16"/>
      <c r="E91" s="16"/>
      <c r="F91" s="16"/>
      <c r="G91" s="16"/>
    </row>
    <row r="92" spans="4:7" ht="12.75">
      <c r="D92" s="16"/>
      <c r="E92" s="16"/>
      <c r="F92" s="16"/>
      <c r="G92" s="16"/>
    </row>
    <row r="93" spans="4:7" ht="12.75">
      <c r="D93" s="16"/>
      <c r="E93" s="16"/>
      <c r="F93" s="16"/>
      <c r="G93" s="16"/>
    </row>
    <row r="94" spans="4:7" ht="12.75">
      <c r="D94" s="16"/>
      <c r="E94" s="16"/>
      <c r="F94" s="16"/>
      <c r="G94" s="16"/>
    </row>
    <row r="95" spans="4:7" ht="12.75">
      <c r="D95" s="16"/>
      <c r="E95" s="16"/>
      <c r="F95" s="16"/>
      <c r="G95" s="16"/>
    </row>
    <row r="96" spans="4:7" ht="12.75">
      <c r="D96" s="16"/>
      <c r="E96" s="16"/>
      <c r="F96" s="16"/>
      <c r="G96" s="16"/>
    </row>
    <row r="97" spans="4:7" ht="12.75">
      <c r="D97" s="16"/>
      <c r="E97" s="16"/>
      <c r="F97" s="16"/>
      <c r="G97" s="16"/>
    </row>
    <row r="98" spans="4:7" ht="12.75">
      <c r="D98" s="16"/>
      <c r="E98" s="16"/>
      <c r="F98" s="16"/>
      <c r="G98" s="16"/>
    </row>
    <row r="99" spans="4:7" ht="12.75">
      <c r="D99" s="16"/>
      <c r="E99" s="16"/>
      <c r="F99" s="16"/>
      <c r="G99" s="16"/>
    </row>
    <row r="100" spans="4:7" ht="12.75">
      <c r="D100" s="16"/>
      <c r="E100" s="16"/>
      <c r="F100" s="16"/>
      <c r="G100" s="16"/>
    </row>
    <row r="101" spans="4:7" ht="12.75">
      <c r="D101" s="16"/>
      <c r="E101" s="16"/>
      <c r="F101" s="16"/>
      <c r="G101" s="16"/>
    </row>
    <row r="102" spans="4:7" ht="12.75">
      <c r="D102" s="16"/>
      <c r="E102" s="16"/>
      <c r="F102" s="16"/>
      <c r="G102" s="16"/>
    </row>
    <row r="103" spans="4:7" ht="12.75">
      <c r="D103" s="16"/>
      <c r="E103" s="16"/>
      <c r="F103" s="16"/>
      <c r="G103" s="16"/>
    </row>
    <row r="104" spans="4:7" ht="12.75">
      <c r="D104" s="16"/>
      <c r="E104" s="16"/>
      <c r="F104" s="16"/>
      <c r="G104" s="16"/>
    </row>
    <row r="105" spans="4:7" ht="12.75">
      <c r="D105" s="16"/>
      <c r="E105" s="16"/>
      <c r="F105" s="16"/>
      <c r="G105" s="16"/>
    </row>
    <row r="106" spans="4:7" ht="12.75">
      <c r="D106" s="16"/>
      <c r="E106" s="16"/>
      <c r="F106" s="16"/>
      <c r="G106" s="16"/>
    </row>
    <row r="107" spans="4:7" ht="12.75">
      <c r="D107" s="16"/>
      <c r="E107" s="16"/>
      <c r="F107" s="16"/>
      <c r="G107" s="16"/>
    </row>
    <row r="108" spans="4:7" ht="12.75">
      <c r="D108" s="16"/>
      <c r="E108" s="16"/>
      <c r="F108" s="16"/>
      <c r="G108" s="16"/>
    </row>
    <row r="109" spans="4:7" ht="12.75">
      <c r="D109" s="16"/>
      <c r="E109" s="16"/>
      <c r="F109" s="16"/>
      <c r="G109" s="16"/>
    </row>
    <row r="110" spans="4:7" ht="12.75">
      <c r="D110" s="16"/>
      <c r="E110" s="16"/>
      <c r="F110" s="16"/>
      <c r="G110" s="16"/>
    </row>
    <row r="111" spans="4:7" ht="12.75">
      <c r="D111" s="16"/>
      <c r="E111" s="16"/>
      <c r="F111" s="16"/>
      <c r="G111" s="16"/>
    </row>
    <row r="112" spans="4:7" ht="12.75">
      <c r="D112" s="16"/>
      <c r="E112" s="16"/>
      <c r="F112" s="16"/>
      <c r="G112" s="16"/>
    </row>
    <row r="113" spans="4:7" ht="12.75">
      <c r="D113" s="16"/>
      <c r="E113" s="16"/>
      <c r="F113" s="16"/>
      <c r="G113" s="16"/>
    </row>
    <row r="114" spans="4:7" ht="12.75">
      <c r="D114" s="16"/>
      <c r="E114" s="16"/>
      <c r="F114" s="16"/>
      <c r="G114" s="16"/>
    </row>
    <row r="115" spans="4:7" ht="12.75">
      <c r="D115" s="16"/>
      <c r="E115" s="16"/>
      <c r="F115" s="16"/>
      <c r="G115" s="16"/>
    </row>
    <row r="116" spans="4:7" ht="12.75">
      <c r="D116" s="16"/>
      <c r="E116" s="16"/>
      <c r="F116" s="16"/>
      <c r="G116" s="16"/>
    </row>
    <row r="117" spans="4:7" ht="12.75">
      <c r="D117" s="16"/>
      <c r="E117" s="16"/>
      <c r="F117" s="16"/>
      <c r="G117" s="16"/>
    </row>
    <row r="118" spans="4:7" ht="12.75">
      <c r="D118" s="16"/>
      <c r="E118" s="16"/>
      <c r="F118" s="16"/>
      <c r="G118" s="16"/>
    </row>
    <row r="119" spans="4:7" ht="12.75">
      <c r="D119" s="16"/>
      <c r="E119" s="16"/>
      <c r="F119" s="16"/>
      <c r="G119" s="16"/>
    </row>
    <row r="120" spans="4:7" ht="12.75">
      <c r="D120" s="16"/>
      <c r="E120" s="16"/>
      <c r="F120" s="16"/>
      <c r="G120" s="16"/>
    </row>
    <row r="121" spans="4:7" ht="12.75">
      <c r="D121" s="16"/>
      <c r="E121" s="16"/>
      <c r="F121" s="16"/>
      <c r="G121" s="16"/>
    </row>
    <row r="122" spans="4:7" ht="12.75">
      <c r="D122" s="16"/>
      <c r="E122" s="16"/>
      <c r="F122" s="16"/>
      <c r="G122" s="16"/>
    </row>
    <row r="123" spans="4:7" ht="12.75">
      <c r="D123" s="16"/>
      <c r="E123" s="16"/>
      <c r="F123" s="16"/>
      <c r="G123" s="16"/>
    </row>
    <row r="124" spans="4:7" ht="12.75">
      <c r="D124" s="16"/>
      <c r="E124" s="16"/>
      <c r="F124" s="16"/>
      <c r="G124" s="16"/>
    </row>
    <row r="125" spans="4:7" ht="12.75">
      <c r="D125" s="16"/>
      <c r="E125" s="16"/>
      <c r="F125" s="16"/>
      <c r="G125" s="16"/>
    </row>
    <row r="126" spans="4:7" ht="12.75">
      <c r="D126" s="16"/>
      <c r="E126" s="16"/>
      <c r="F126" s="16"/>
      <c r="G126" s="16"/>
    </row>
    <row r="127" spans="4:7" ht="12.75">
      <c r="D127" s="16"/>
      <c r="E127" s="16"/>
      <c r="F127" s="16"/>
      <c r="G127" s="16"/>
    </row>
    <row r="128" spans="4:7" ht="12.75">
      <c r="D128" s="16"/>
      <c r="E128" s="16"/>
      <c r="F128" s="16"/>
      <c r="G128" s="16"/>
    </row>
    <row r="129" spans="4:7" ht="12.75">
      <c r="D129" s="16"/>
      <c r="E129" s="16"/>
      <c r="F129" s="16"/>
      <c r="G129" s="16"/>
    </row>
    <row r="130" spans="4:7" ht="12.75">
      <c r="D130" s="16"/>
      <c r="E130" s="16"/>
      <c r="F130" s="16"/>
      <c r="G130" s="16"/>
    </row>
    <row r="131" spans="4:7" ht="12.75">
      <c r="D131" s="16"/>
      <c r="E131" s="16"/>
      <c r="F131" s="16"/>
      <c r="G131" s="16"/>
    </row>
    <row r="132" spans="4:7" ht="12.75">
      <c r="D132" s="16"/>
      <c r="E132" s="16"/>
      <c r="F132" s="16"/>
      <c r="G132" s="16"/>
    </row>
    <row r="133" spans="4:7" ht="12.75">
      <c r="D133" s="16"/>
      <c r="E133" s="16"/>
      <c r="F133" s="16"/>
      <c r="G133" s="16"/>
    </row>
    <row r="134" spans="4:7" ht="12.75">
      <c r="D134" s="16"/>
      <c r="E134" s="16"/>
      <c r="F134" s="16"/>
      <c r="G134" s="16"/>
    </row>
    <row r="135" spans="4:7" ht="12.75">
      <c r="D135" s="16"/>
      <c r="E135" s="16"/>
      <c r="F135" s="16"/>
      <c r="G135" s="16"/>
    </row>
    <row r="136" spans="4:7" ht="12.75">
      <c r="D136" s="16"/>
      <c r="E136" s="16"/>
      <c r="F136" s="16"/>
      <c r="G136" s="16"/>
    </row>
    <row r="137" spans="4:7" ht="12.75">
      <c r="D137" s="16"/>
      <c r="E137" s="16"/>
      <c r="F137" s="16"/>
      <c r="G137" s="16"/>
    </row>
    <row r="138" spans="4:7" ht="12.75">
      <c r="D138" s="16"/>
      <c r="E138" s="16"/>
      <c r="F138" s="16"/>
      <c r="G138" s="16"/>
    </row>
    <row r="139" spans="4:7" ht="12.75">
      <c r="D139" s="16"/>
      <c r="E139" s="16"/>
      <c r="F139" s="16"/>
      <c r="G139" s="16"/>
    </row>
    <row r="140" spans="4:7" ht="12.75">
      <c r="D140" s="16"/>
      <c r="E140" s="16"/>
      <c r="F140" s="16"/>
      <c r="G140" s="16"/>
    </row>
    <row r="141" spans="4:7" ht="12.75">
      <c r="D141" s="16"/>
      <c r="E141" s="16"/>
      <c r="F141" s="16"/>
      <c r="G141" s="16"/>
    </row>
    <row r="142" spans="4:7" ht="12.75">
      <c r="D142" s="16"/>
      <c r="E142" s="16"/>
      <c r="F142" s="16"/>
      <c r="G142" s="16"/>
    </row>
    <row r="143" spans="4:7" ht="12.75">
      <c r="D143" s="16"/>
      <c r="E143" s="16"/>
      <c r="F143" s="16"/>
      <c r="G143" s="16"/>
    </row>
    <row r="144" spans="4:7" ht="12.75">
      <c r="D144" s="16"/>
      <c r="E144" s="16"/>
      <c r="F144" s="16"/>
      <c r="G144" s="16"/>
    </row>
    <row r="145" spans="4:7" ht="12.75">
      <c r="D145" s="16"/>
      <c r="E145" s="16"/>
      <c r="F145" s="16"/>
      <c r="G145" s="16"/>
    </row>
    <row r="146" spans="4:7" ht="12.75">
      <c r="D146" s="16"/>
      <c r="E146" s="16"/>
      <c r="F146" s="16"/>
      <c r="G146" s="16"/>
    </row>
    <row r="147" spans="4:7" ht="12.75">
      <c r="D147" s="16"/>
      <c r="E147" s="16"/>
      <c r="F147" s="16"/>
      <c r="G147" s="16"/>
    </row>
    <row r="148" spans="4:7" ht="12.75">
      <c r="D148" s="16"/>
      <c r="E148" s="16"/>
      <c r="F148" s="16"/>
      <c r="G148" s="16"/>
    </row>
    <row r="149" spans="4:7" ht="12.75">
      <c r="D149" s="16"/>
      <c r="E149" s="16"/>
      <c r="F149" s="16"/>
      <c r="G149" s="16"/>
    </row>
    <row r="150" spans="4:7" ht="12.75">
      <c r="D150" s="16"/>
      <c r="E150" s="16"/>
      <c r="F150" s="16"/>
      <c r="G150" s="16"/>
    </row>
    <row r="151" spans="4:7" ht="12.75">
      <c r="D151" s="16"/>
      <c r="E151" s="16"/>
      <c r="F151" s="16"/>
      <c r="G151" s="16"/>
    </row>
    <row r="152" spans="4:7" ht="12.75">
      <c r="D152" s="16"/>
      <c r="E152" s="16"/>
      <c r="F152" s="16"/>
      <c r="G152" s="16"/>
    </row>
    <row r="153" spans="4:7" ht="12.75">
      <c r="D153" s="16"/>
      <c r="E153" s="16"/>
      <c r="F153" s="16"/>
      <c r="G153" s="16"/>
    </row>
    <row r="154" spans="4:7" ht="12.75">
      <c r="D154" s="16"/>
      <c r="E154" s="16"/>
      <c r="F154" s="16"/>
      <c r="G154" s="16"/>
    </row>
    <row r="155" spans="4:7" ht="12.75">
      <c r="D155" s="16"/>
      <c r="E155" s="16"/>
      <c r="F155" s="16"/>
      <c r="G155" s="16"/>
    </row>
    <row r="156" spans="4:7" ht="12.75">
      <c r="D156" s="16"/>
      <c r="E156" s="16"/>
      <c r="F156" s="16"/>
      <c r="G156" s="16"/>
    </row>
    <row r="157" spans="4:7" ht="12.75">
      <c r="D157" s="16"/>
      <c r="E157" s="16"/>
      <c r="F157" s="16"/>
      <c r="G157" s="16"/>
    </row>
    <row r="158" spans="4:7" ht="12.75">
      <c r="D158" s="16"/>
      <c r="E158" s="16"/>
      <c r="F158" s="16"/>
      <c r="G158" s="16"/>
    </row>
    <row r="159" spans="4:7" ht="12.75">
      <c r="D159" s="16"/>
      <c r="E159" s="16"/>
      <c r="F159" s="16"/>
      <c r="G159" s="16"/>
    </row>
    <row r="160" spans="4:7" ht="12.75">
      <c r="D160" s="16"/>
      <c r="E160" s="16"/>
      <c r="F160" s="16"/>
      <c r="G160" s="16"/>
    </row>
    <row r="161" spans="4:7" ht="12.75">
      <c r="D161" s="16"/>
      <c r="E161" s="16"/>
      <c r="F161" s="16"/>
      <c r="G161" s="16"/>
    </row>
    <row r="162" spans="4:7" ht="12.75">
      <c r="D162" s="16"/>
      <c r="E162" s="16"/>
      <c r="F162" s="16"/>
      <c r="G162" s="16"/>
    </row>
    <row r="163" spans="4:7" ht="12.75">
      <c r="D163" s="16"/>
      <c r="E163" s="16"/>
      <c r="F163" s="16"/>
      <c r="G163" s="16"/>
    </row>
    <row r="164" spans="4:7" ht="12.75">
      <c r="D164" s="16"/>
      <c r="E164" s="16"/>
      <c r="F164" s="16"/>
      <c r="G164" s="16"/>
    </row>
    <row r="165" spans="4:7" ht="12.75">
      <c r="D165" s="16"/>
      <c r="E165" s="16"/>
      <c r="F165" s="16"/>
      <c r="G165" s="16"/>
    </row>
    <row r="166" spans="4:7" ht="12.75">
      <c r="D166" s="16"/>
      <c r="E166" s="16"/>
      <c r="F166" s="16"/>
      <c r="G166" s="16"/>
    </row>
    <row r="167" spans="4:7" ht="12.75">
      <c r="D167" s="16"/>
      <c r="E167" s="16"/>
      <c r="F167" s="16"/>
      <c r="G167" s="16"/>
    </row>
    <row r="168" spans="4:7" ht="12.75">
      <c r="D168" s="16"/>
      <c r="E168" s="16"/>
      <c r="F168" s="16"/>
      <c r="G168" s="16"/>
    </row>
    <row r="169" spans="4:7" ht="12.75">
      <c r="D169" s="16"/>
      <c r="E169" s="16"/>
      <c r="F169" s="16"/>
      <c r="G169" s="16"/>
    </row>
    <row r="170" spans="4:7" ht="12.75">
      <c r="D170" s="16"/>
      <c r="E170" s="16"/>
      <c r="F170" s="16"/>
      <c r="G170" s="16"/>
    </row>
    <row r="171" spans="4:7" ht="12.75">
      <c r="D171" s="16"/>
      <c r="E171" s="16"/>
      <c r="F171" s="16"/>
      <c r="G171" s="16"/>
    </row>
    <row r="172" spans="4:7" ht="12.75">
      <c r="D172" s="16"/>
      <c r="E172" s="16"/>
      <c r="F172" s="16"/>
      <c r="G172" s="16"/>
    </row>
    <row r="173" spans="4:7" ht="12.75">
      <c r="D173" s="16"/>
      <c r="E173" s="16"/>
      <c r="F173" s="16"/>
      <c r="G173" s="16"/>
    </row>
    <row r="174" spans="4:7" ht="12.75">
      <c r="D174" s="16"/>
      <c r="E174" s="16"/>
      <c r="F174" s="16"/>
      <c r="G174" s="16"/>
    </row>
    <row r="175" spans="4:7" ht="12.75">
      <c r="D175" s="16"/>
      <c r="E175" s="16"/>
      <c r="F175" s="16"/>
      <c r="G175" s="16"/>
    </row>
    <row r="176" spans="4:7" ht="12.75">
      <c r="D176" s="16"/>
      <c r="E176" s="16"/>
      <c r="F176" s="16"/>
      <c r="G176" s="16"/>
    </row>
    <row r="177" spans="4:7" ht="12.75">
      <c r="D177" s="16"/>
      <c r="E177" s="16"/>
      <c r="F177" s="16"/>
      <c r="G177" s="16"/>
    </row>
    <row r="178" spans="4:7" ht="12.75">
      <c r="D178" s="16"/>
      <c r="E178" s="16"/>
      <c r="F178" s="16"/>
      <c r="G178" s="16"/>
    </row>
    <row r="179" spans="4:7" ht="12.75">
      <c r="D179" s="16"/>
      <c r="E179" s="16"/>
      <c r="F179" s="16"/>
      <c r="G179" s="16"/>
    </row>
    <row r="180" spans="4:7" ht="12.75">
      <c r="D180" s="16"/>
      <c r="E180" s="16"/>
      <c r="F180" s="16"/>
      <c r="G180" s="16"/>
    </row>
    <row r="181" spans="4:7" ht="12.75">
      <c r="D181" s="16"/>
      <c r="E181" s="16"/>
      <c r="F181" s="16"/>
      <c r="G181" s="16"/>
    </row>
    <row r="182" spans="4:7" ht="12.75">
      <c r="D182" s="16"/>
      <c r="E182" s="16"/>
      <c r="F182" s="16"/>
      <c r="G182" s="16"/>
    </row>
    <row r="183" spans="4:7" ht="12.75">
      <c r="D183" s="16"/>
      <c r="E183" s="16"/>
      <c r="F183" s="16"/>
      <c r="G183" s="16"/>
    </row>
    <row r="184" spans="4:7" ht="12.75">
      <c r="D184" s="16"/>
      <c r="E184" s="16"/>
      <c r="F184" s="16"/>
      <c r="G184" s="16"/>
    </row>
    <row r="185" spans="4:7" ht="12.75">
      <c r="D185" s="16"/>
      <c r="E185" s="16"/>
      <c r="F185" s="16"/>
      <c r="G185" s="16"/>
    </row>
    <row r="186" spans="4:7" ht="12.75">
      <c r="D186" s="16"/>
      <c r="E186" s="16"/>
      <c r="F186" s="16"/>
      <c r="G186" s="16"/>
    </row>
    <row r="187" spans="4:7" ht="12.75">
      <c r="D187" s="16"/>
      <c r="E187" s="16"/>
      <c r="F187" s="16"/>
      <c r="G187" s="16"/>
    </row>
    <row r="188" spans="4:7" ht="12.75">
      <c r="D188" s="16"/>
      <c r="E188" s="16"/>
      <c r="F188" s="16"/>
      <c r="G188" s="16"/>
    </row>
    <row r="189" spans="4:7" ht="12.75">
      <c r="D189" s="16"/>
      <c r="E189" s="16"/>
      <c r="F189" s="16"/>
      <c r="G189" s="16"/>
    </row>
    <row r="190" spans="4:7" ht="12.75">
      <c r="D190" s="16"/>
      <c r="E190" s="16"/>
      <c r="F190" s="16"/>
      <c r="G190" s="16"/>
    </row>
    <row r="191" spans="4:7" ht="12.75">
      <c r="D191" s="16"/>
      <c r="E191" s="16"/>
      <c r="F191" s="16"/>
      <c r="G191" s="16"/>
    </row>
    <row r="192" spans="4:7" ht="12.75">
      <c r="D192" s="16"/>
      <c r="E192" s="16"/>
      <c r="F192" s="16"/>
      <c r="G192" s="16"/>
    </row>
    <row r="193" spans="4:7" ht="12.75">
      <c r="D193" s="16"/>
      <c r="E193" s="16"/>
      <c r="F193" s="16"/>
      <c r="G193" s="16"/>
    </row>
    <row r="194" spans="4:7" ht="12.75">
      <c r="D194" s="16"/>
      <c r="E194" s="16"/>
      <c r="F194" s="16"/>
      <c r="G194" s="16"/>
    </row>
    <row r="195" spans="4:7" ht="12.75">
      <c r="D195" s="16"/>
      <c r="E195" s="16"/>
      <c r="F195" s="16"/>
      <c r="G195" s="16"/>
    </row>
    <row r="196" spans="4:7" ht="12.75">
      <c r="D196" s="16"/>
      <c r="E196" s="16"/>
      <c r="F196" s="16"/>
      <c r="G196" s="16"/>
    </row>
    <row r="197" spans="4:7" ht="12.75">
      <c r="D197" s="16"/>
      <c r="E197" s="16"/>
      <c r="F197" s="16"/>
      <c r="G197" s="16"/>
    </row>
    <row r="198" spans="4:7" ht="12.75">
      <c r="D198" s="16"/>
      <c r="E198" s="16"/>
      <c r="F198" s="16"/>
      <c r="G198" s="16"/>
    </row>
    <row r="199" spans="4:7" ht="12.75">
      <c r="D199" s="16"/>
      <c r="E199" s="16"/>
      <c r="F199" s="16"/>
      <c r="G199" s="16"/>
    </row>
    <row r="200" spans="4:7" ht="12.75">
      <c r="D200" s="16"/>
      <c r="E200" s="16"/>
      <c r="F200" s="16"/>
      <c r="G200" s="16"/>
    </row>
    <row r="201" spans="4:7" ht="12.75">
      <c r="D201" s="16"/>
      <c r="E201" s="16"/>
      <c r="F201" s="16"/>
      <c r="G201" s="16"/>
    </row>
    <row r="202" spans="4:7" ht="12.75">
      <c r="D202" s="16"/>
      <c r="E202" s="16"/>
      <c r="F202" s="16"/>
      <c r="G202" s="16"/>
    </row>
    <row r="203" spans="4:7" ht="12.75">
      <c r="D203" s="16"/>
      <c r="E203" s="16"/>
      <c r="F203" s="16"/>
      <c r="G203" s="16"/>
    </row>
    <row r="204" spans="4:7" ht="12.75">
      <c r="D204" s="16"/>
      <c r="E204" s="16"/>
      <c r="F204" s="16"/>
      <c r="G204" s="16"/>
    </row>
    <row r="205" spans="4:7" ht="12.75">
      <c r="D205" s="16"/>
      <c r="E205" s="16"/>
      <c r="F205" s="16"/>
      <c r="G205" s="16"/>
    </row>
  </sheetData>
  <sheetProtection/>
  <mergeCells count="2">
    <mergeCell ref="F5:G5"/>
    <mergeCell ref="C5:D5"/>
  </mergeCells>
  <printOptions horizontalCentered="1"/>
  <pageMargins left="0.35433070866141736" right="0" top="0.7480314960629921" bottom="0.984251968503937" header="0.5118110236220472" footer="0.3937007874015748"/>
  <pageSetup fitToHeight="1" fitToWidth="1" horizontalDpi="600" verticalDpi="600" orientation="portrait" paperSize="9" scale="99" r:id="rId1"/>
  <headerFooter alignWithMargins="0">
    <oddFooter>&amp;CThe condensed consolidated statement of comprehensive income should be read in conjunction with the audited financial statements for the year ended 30 June 2011 and the accompanying explanatory notes attached to the interim financial statements.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67"/>
  <sheetViews>
    <sheetView zoomScale="115" zoomScaleNormal="115" zoomScalePageLayoutView="0" workbookViewId="0" topLeftCell="A34">
      <selection activeCell="C57" sqref="C57"/>
    </sheetView>
  </sheetViews>
  <sheetFormatPr defaultColWidth="9.33203125" defaultRowHeight="12.75"/>
  <cols>
    <col min="1" max="1" width="46.5" style="7" customWidth="1"/>
    <col min="2" max="2" width="7.16015625" style="7" bestFit="1" customWidth="1"/>
    <col min="3" max="4" width="18.5" style="1" customWidth="1"/>
    <col min="5" max="5" width="1.3359375" style="7" customWidth="1"/>
    <col min="6" max="7" width="9.33203125" style="7" customWidth="1"/>
    <col min="8" max="8" width="12.5" style="7" bestFit="1" customWidth="1"/>
    <col min="9" max="16384" width="9.33203125" style="7" customWidth="1"/>
  </cols>
  <sheetData>
    <row r="1" spans="1:4" ht="16.5">
      <c r="A1" s="3" t="s">
        <v>50</v>
      </c>
      <c r="B1" s="4"/>
      <c r="D1" s="29" t="str">
        <f>'Income Stt'!G1</f>
        <v>Date : 28 · 02 · 2012</v>
      </c>
    </row>
    <row r="2" spans="1:2" ht="13.5">
      <c r="A2" s="8" t="s">
        <v>89</v>
      </c>
      <c r="B2" s="4"/>
    </row>
    <row r="3" spans="2:4" ht="13.5">
      <c r="B3" s="4"/>
      <c r="C3" s="45" t="s">
        <v>14</v>
      </c>
      <c r="D3" s="45" t="s">
        <v>14</v>
      </c>
    </row>
    <row r="4" spans="2:5" ht="13.5">
      <c r="B4" s="4"/>
      <c r="C4" s="46">
        <f>'Income Stt'!C6</f>
        <v>40908</v>
      </c>
      <c r="D4" s="46">
        <v>40724</v>
      </c>
      <c r="E4" s="24"/>
    </row>
    <row r="5" spans="2:4" ht="13.5">
      <c r="B5" s="4"/>
      <c r="C5" s="45" t="s">
        <v>2</v>
      </c>
      <c r="D5" s="45" t="s">
        <v>2</v>
      </c>
    </row>
    <row r="6" spans="2:4" ht="13.5">
      <c r="B6" s="4"/>
      <c r="C6" s="65"/>
      <c r="D6" s="68"/>
    </row>
    <row r="7" spans="1:4" ht="12.75">
      <c r="A7" s="30" t="s">
        <v>15</v>
      </c>
      <c r="D7" s="16"/>
    </row>
    <row r="8" spans="1:4" ht="12.75">
      <c r="A8" s="18" t="s">
        <v>16</v>
      </c>
      <c r="D8" s="16"/>
    </row>
    <row r="9" spans="1:8" ht="12.75">
      <c r="A9" s="7" t="s">
        <v>17</v>
      </c>
      <c r="C9" s="16">
        <v>85011</v>
      </c>
      <c r="D9" s="16">
        <v>83621</v>
      </c>
      <c r="G9" s="47"/>
      <c r="H9" s="48"/>
    </row>
    <row r="10" spans="1:8" ht="12.75">
      <c r="A10" s="7" t="s">
        <v>58</v>
      </c>
      <c r="C10" s="16">
        <v>8484</v>
      </c>
      <c r="D10" s="16">
        <v>6523</v>
      </c>
      <c r="G10" s="47"/>
      <c r="H10" s="48"/>
    </row>
    <row r="11" spans="1:8" ht="12.75">
      <c r="A11" s="7" t="s">
        <v>55</v>
      </c>
      <c r="C11" s="16">
        <v>2331</v>
      </c>
      <c r="D11" s="16">
        <v>2212</v>
      </c>
      <c r="G11" s="47"/>
      <c r="H11" s="48"/>
    </row>
    <row r="12" spans="1:8" ht="12.75">
      <c r="A12" s="58" t="s">
        <v>90</v>
      </c>
      <c r="C12" s="16">
        <v>124</v>
      </c>
      <c r="D12" s="16">
        <v>124</v>
      </c>
      <c r="G12" s="47"/>
      <c r="H12" s="48"/>
    </row>
    <row r="13" spans="1:8" ht="12.75">
      <c r="A13" s="32" t="s">
        <v>91</v>
      </c>
      <c r="C13" s="16">
        <v>560</v>
      </c>
      <c r="D13" s="16">
        <v>560</v>
      </c>
      <c r="G13" s="47"/>
      <c r="H13" s="48"/>
    </row>
    <row r="14" spans="1:8" ht="12.75">
      <c r="A14" s="7" t="s">
        <v>18</v>
      </c>
      <c r="C14" s="16">
        <v>1721</v>
      </c>
      <c r="D14" s="16">
        <v>1545</v>
      </c>
      <c r="G14" s="47"/>
      <c r="H14" s="48"/>
    </row>
    <row r="15" spans="3:8" ht="12.75">
      <c r="C15" s="16"/>
      <c r="D15" s="16"/>
      <c r="G15" s="47"/>
      <c r="H15" s="48"/>
    </row>
    <row r="16" spans="3:8" s="18" customFormat="1" ht="12.75">
      <c r="C16" s="31">
        <f>SUM(C9:C15)</f>
        <v>98231</v>
      </c>
      <c r="D16" s="31">
        <f>SUM(D9:D15)</f>
        <v>94585</v>
      </c>
      <c r="G16" s="47"/>
      <c r="H16" s="48"/>
    </row>
    <row r="17" spans="3:8" ht="12.75">
      <c r="C17" s="16"/>
      <c r="D17" s="16"/>
      <c r="G17" s="47"/>
      <c r="H17" s="48"/>
    </row>
    <row r="18" spans="1:8" ht="12.75">
      <c r="A18" s="18" t="s">
        <v>19</v>
      </c>
      <c r="C18" s="16"/>
      <c r="D18" s="16"/>
      <c r="G18" s="47"/>
      <c r="H18" s="48"/>
    </row>
    <row r="19" spans="1:8" ht="12.75">
      <c r="A19" s="7" t="s">
        <v>20</v>
      </c>
      <c r="C19" s="16">
        <v>228175</v>
      </c>
      <c r="D19" s="16">
        <v>170955</v>
      </c>
      <c r="G19" s="47"/>
      <c r="H19" s="48"/>
    </row>
    <row r="20" spans="1:8" ht="12.75">
      <c r="A20" s="7" t="s">
        <v>21</v>
      </c>
      <c r="C20" s="16">
        <v>29444</v>
      </c>
      <c r="D20" s="16">
        <v>18851</v>
      </c>
      <c r="G20" s="47"/>
      <c r="H20" s="48"/>
    </row>
    <row r="21" spans="1:8" ht="12.75">
      <c r="A21" s="7" t="s">
        <v>22</v>
      </c>
      <c r="C21" s="16">
        <v>20317</v>
      </c>
      <c r="D21" s="16">
        <v>20582</v>
      </c>
      <c r="G21" s="47"/>
      <c r="H21" s="48"/>
    </row>
    <row r="22" spans="1:8" ht="12.75">
      <c r="A22" s="7" t="s">
        <v>51</v>
      </c>
      <c r="C22" s="16">
        <v>563</v>
      </c>
      <c r="D22" s="16">
        <v>402</v>
      </c>
      <c r="G22" s="47"/>
      <c r="H22" s="48"/>
    </row>
    <row r="23" spans="1:8" ht="12.75">
      <c r="A23" s="58" t="s">
        <v>107</v>
      </c>
      <c r="C23" s="16">
        <v>351</v>
      </c>
      <c r="D23" s="16">
        <v>342</v>
      </c>
      <c r="G23" s="47"/>
      <c r="H23" s="48"/>
    </row>
    <row r="24" spans="1:8" ht="12.75">
      <c r="A24" s="7" t="s">
        <v>23</v>
      </c>
      <c r="C24" s="26">
        <v>161988</v>
      </c>
      <c r="D24" s="26">
        <v>138622</v>
      </c>
      <c r="G24" s="47"/>
      <c r="H24" s="48"/>
    </row>
    <row r="25" spans="3:8" s="18" customFormat="1" ht="12.75">
      <c r="C25" s="31">
        <f>SUM(C19:C24)</f>
        <v>440838</v>
      </c>
      <c r="D25" s="31">
        <f>SUM(D19:D24)</f>
        <v>349754</v>
      </c>
      <c r="G25" s="47"/>
      <c r="H25" s="48"/>
    </row>
    <row r="26" spans="1:8" ht="12.75">
      <c r="A26" s="89"/>
      <c r="C26" s="74"/>
      <c r="D26" s="74"/>
      <c r="E26" s="73"/>
      <c r="F26" s="73"/>
      <c r="G26" s="92"/>
      <c r="H26" s="48"/>
    </row>
    <row r="27" spans="1:8" s="18" customFormat="1" ht="13.5" thickBot="1">
      <c r="A27" s="18" t="s">
        <v>24</v>
      </c>
      <c r="C27" s="21">
        <f>SUM(C16,C25)</f>
        <v>539069</v>
      </c>
      <c r="D27" s="21">
        <f>SUM(D16,D25)</f>
        <v>444339</v>
      </c>
      <c r="G27" s="47"/>
      <c r="H27" s="48"/>
    </row>
    <row r="28" spans="3:8" ht="24.75" customHeight="1" thickTop="1">
      <c r="C28" s="16"/>
      <c r="D28" s="16"/>
      <c r="G28" s="47"/>
      <c r="H28" s="48"/>
    </row>
    <row r="29" spans="1:8" ht="12.75">
      <c r="A29" s="30" t="s">
        <v>25</v>
      </c>
      <c r="C29" s="16"/>
      <c r="D29" s="16"/>
      <c r="G29" s="47"/>
      <c r="H29" s="48"/>
    </row>
    <row r="30" spans="1:8" ht="12.75">
      <c r="A30" s="18" t="s">
        <v>26</v>
      </c>
      <c r="C30" s="16"/>
      <c r="D30" s="16"/>
      <c r="G30" s="47"/>
      <c r="H30" s="48"/>
    </row>
    <row r="31" spans="1:8" ht="12.75">
      <c r="A31" s="7" t="s">
        <v>27</v>
      </c>
      <c r="C31" s="16">
        <v>65791</v>
      </c>
      <c r="D31" s="16">
        <v>65791</v>
      </c>
      <c r="G31" s="49"/>
      <c r="H31" s="48"/>
    </row>
    <row r="32" spans="1:8" ht="12.75">
      <c r="A32" s="7" t="s">
        <v>28</v>
      </c>
      <c r="C32" s="16">
        <v>3772</v>
      </c>
      <c r="D32" s="16">
        <v>3772</v>
      </c>
      <c r="G32" s="47"/>
      <c r="H32" s="48"/>
    </row>
    <row r="33" spans="1:8" ht="12.75">
      <c r="A33" s="7" t="s">
        <v>29</v>
      </c>
      <c r="C33" s="16">
        <v>-1344</v>
      </c>
      <c r="D33" s="16">
        <v>-2139</v>
      </c>
      <c r="G33" s="47"/>
      <c r="H33" s="48"/>
    </row>
    <row r="34" spans="1:8" ht="12.75">
      <c r="A34" s="7" t="s">
        <v>30</v>
      </c>
      <c r="C34" s="94">
        <f>'Changes in Equity'!F22</f>
        <v>257591.718</v>
      </c>
      <c r="D34" s="26">
        <v>215253</v>
      </c>
      <c r="G34" s="47"/>
      <c r="H34" s="48"/>
    </row>
    <row r="35" spans="1:8" s="18" customFormat="1" ht="12.75">
      <c r="A35" s="18" t="s">
        <v>31</v>
      </c>
      <c r="C35" s="31">
        <f>SUM(C31:C34)</f>
        <v>325810.718</v>
      </c>
      <c r="D35" s="31">
        <f>SUM(D31:D34)</f>
        <v>282677</v>
      </c>
      <c r="G35" s="47"/>
      <c r="H35" s="48"/>
    </row>
    <row r="36" spans="3:8" ht="12.75">
      <c r="C36" s="16"/>
      <c r="D36" s="16"/>
      <c r="G36" s="47"/>
      <c r="H36" s="48"/>
    </row>
    <row r="37" spans="1:8" ht="12.75">
      <c r="A37" s="18" t="s">
        <v>32</v>
      </c>
      <c r="C37" s="16"/>
      <c r="D37" s="16"/>
      <c r="G37" s="47"/>
      <c r="H37" s="48"/>
    </row>
    <row r="38" spans="1:8" ht="12.75">
      <c r="A38" s="32" t="s">
        <v>92</v>
      </c>
      <c r="C38" s="16">
        <v>19936</v>
      </c>
      <c r="D38" s="16">
        <v>22151</v>
      </c>
      <c r="G38" s="47"/>
      <c r="H38" s="48"/>
    </row>
    <row r="39" spans="1:8" ht="12.75">
      <c r="A39" s="32" t="s">
        <v>34</v>
      </c>
      <c r="C39" s="16">
        <v>1392</v>
      </c>
      <c r="D39" s="16">
        <v>1564</v>
      </c>
      <c r="G39" s="47"/>
      <c r="H39" s="48"/>
    </row>
    <row r="40" spans="3:8" s="18" customFormat="1" ht="12.75">
      <c r="C40" s="31">
        <f>SUM(C38:C39)</f>
        <v>21328</v>
      </c>
      <c r="D40" s="31">
        <f>SUM(D38:D39)</f>
        <v>23715</v>
      </c>
      <c r="G40" s="47"/>
      <c r="H40" s="48"/>
    </row>
    <row r="41" spans="3:8" ht="12.75">
      <c r="C41" s="16"/>
      <c r="D41" s="16"/>
      <c r="G41" s="47"/>
      <c r="H41" s="48"/>
    </row>
    <row r="42" spans="1:8" ht="12.75">
      <c r="A42" s="18" t="s">
        <v>35</v>
      </c>
      <c r="C42" s="16"/>
      <c r="D42" s="16"/>
      <c r="G42" s="47"/>
      <c r="H42" s="48"/>
    </row>
    <row r="43" spans="1:8" ht="12.75">
      <c r="A43" s="32" t="s">
        <v>33</v>
      </c>
      <c r="C43" s="16">
        <v>5211</v>
      </c>
      <c r="D43" s="16">
        <v>4490</v>
      </c>
      <c r="G43" s="47"/>
      <c r="H43" s="48"/>
    </row>
    <row r="44" spans="1:8" ht="12.75">
      <c r="A44" s="32" t="s">
        <v>92</v>
      </c>
      <c r="C44" s="16">
        <v>41668</v>
      </c>
      <c r="D44" s="16">
        <v>24948</v>
      </c>
      <c r="G44" s="47"/>
      <c r="H44" s="48"/>
    </row>
    <row r="45" spans="1:8" ht="12.75">
      <c r="A45" s="32" t="s">
        <v>36</v>
      </c>
      <c r="C45" s="16">
        <v>109431</v>
      </c>
      <c r="D45" s="16">
        <v>75934</v>
      </c>
      <c r="G45" s="47"/>
      <c r="H45" s="48"/>
    </row>
    <row r="46" spans="1:8" ht="12.75">
      <c r="A46" s="32" t="s">
        <v>37</v>
      </c>
      <c r="C46" s="16">
        <v>21596</v>
      </c>
      <c r="D46" s="16">
        <v>13516</v>
      </c>
      <c r="G46" s="47"/>
      <c r="H46" s="48"/>
    </row>
    <row r="47" spans="1:8" ht="12.75">
      <c r="A47" s="32" t="s">
        <v>38</v>
      </c>
      <c r="C47" s="16">
        <v>14024</v>
      </c>
      <c r="D47" s="16">
        <v>5901</v>
      </c>
      <c r="G47" s="47"/>
      <c r="H47" s="48"/>
    </row>
    <row r="48" spans="1:8" ht="12.75">
      <c r="A48" s="32" t="s">
        <v>39</v>
      </c>
      <c r="C48" s="26">
        <v>0</v>
      </c>
      <c r="D48" s="26">
        <v>13158</v>
      </c>
      <c r="G48" s="47"/>
      <c r="H48" s="48"/>
    </row>
    <row r="49" spans="3:8" s="18" customFormat="1" ht="12.75">
      <c r="C49" s="31">
        <f>SUM(C43:C48)</f>
        <v>191930</v>
      </c>
      <c r="D49" s="31">
        <f>SUM(D43:D48)</f>
        <v>137947</v>
      </c>
      <c r="G49" s="47"/>
      <c r="H49" s="48"/>
    </row>
    <row r="50" spans="3:8" s="18" customFormat="1" ht="6" customHeight="1">
      <c r="C50" s="31"/>
      <c r="D50" s="31"/>
      <c r="G50" s="47"/>
      <c r="H50" s="48"/>
    </row>
    <row r="51" spans="1:8" s="18" customFormat="1" ht="12.75">
      <c r="A51" s="18" t="s">
        <v>40</v>
      </c>
      <c r="C51" s="31">
        <f>SUM(C40,C49)</f>
        <v>213258</v>
      </c>
      <c r="D51" s="31">
        <f>SUM(D40,D49)</f>
        <v>161662</v>
      </c>
      <c r="G51" s="47"/>
      <c r="H51" s="48"/>
    </row>
    <row r="52" spans="3:8" s="18" customFormat="1" ht="9.75" customHeight="1">
      <c r="C52" s="56"/>
      <c r="D52" s="56"/>
      <c r="G52" s="47"/>
      <c r="H52" s="48"/>
    </row>
    <row r="53" spans="1:8" s="18" customFormat="1" ht="13.5" thickBot="1">
      <c r="A53" s="18" t="s">
        <v>41</v>
      </c>
      <c r="C53" s="21">
        <f>C51+C35</f>
        <v>539068.718</v>
      </c>
      <c r="D53" s="21">
        <f>D51+D35</f>
        <v>444339</v>
      </c>
      <c r="G53" s="47"/>
      <c r="H53" s="48"/>
    </row>
    <row r="54" spans="4:8" ht="13.5" thickTop="1">
      <c r="D54" s="16"/>
      <c r="G54" s="47"/>
      <c r="H54" s="48"/>
    </row>
    <row r="55" spans="1:8" ht="12.75">
      <c r="A55" s="18" t="s">
        <v>54</v>
      </c>
      <c r="C55" s="5">
        <f>C35/657909.5</f>
        <v>0.4952211785967523</v>
      </c>
      <c r="D55" s="5">
        <f>D35/657909.5</f>
        <v>0.4296593984430989</v>
      </c>
      <c r="E55" s="23"/>
      <c r="G55" s="49"/>
      <c r="H55" s="48"/>
    </row>
    <row r="56" spans="4:5" ht="12.75">
      <c r="D56" s="23"/>
      <c r="E56" s="23"/>
    </row>
    <row r="57" spans="3:4" ht="12.75">
      <c r="C57" s="16"/>
      <c r="D57" s="16"/>
    </row>
    <row r="58" ht="12.75">
      <c r="D58" s="16"/>
    </row>
    <row r="59" ht="12.75">
      <c r="D59" s="16"/>
    </row>
    <row r="60" ht="12.75">
      <c r="D60" s="16"/>
    </row>
    <row r="61" ht="12.75">
      <c r="D61" s="16"/>
    </row>
    <row r="62" ht="12.75">
      <c r="D62" s="16"/>
    </row>
    <row r="63" ht="12.75">
      <c r="D63" s="16"/>
    </row>
    <row r="64" ht="12.75">
      <c r="D64" s="16"/>
    </row>
    <row r="65" ht="12.75">
      <c r="D65" s="16"/>
    </row>
    <row r="66" ht="12.75">
      <c r="D66" s="16"/>
    </row>
    <row r="67" ht="12.75">
      <c r="D67" s="16"/>
    </row>
  </sheetData>
  <sheetProtection/>
  <printOptions horizontalCentered="1"/>
  <pageMargins left="0.35433070866141736" right="0" top="0.2362204724409449" bottom="0.5905511811023623" header="0.2362204724409449" footer="0.2362204724409449"/>
  <pageSetup fitToHeight="1" fitToWidth="1" horizontalDpi="600" verticalDpi="600" orientation="portrait" paperSize="9" r:id="rId1"/>
  <headerFooter alignWithMargins="0">
    <oddFooter>&amp;CThe condensed consolidated statement of financial position should be read in conjunction with the audited financial statements for the year ended 30 June 2011 and the accompanying explanatory notes attached to the interim financial statements.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U27"/>
  <sheetViews>
    <sheetView zoomScalePageLayoutView="0" workbookViewId="0" topLeftCell="A1">
      <pane xSplit="2" ySplit="7" topLeftCell="F8" activePane="bottomRight" state="frozen"/>
      <selection pane="topLeft" activeCell="D24" sqref="D24"/>
      <selection pane="topRight" activeCell="D24" sqref="D24"/>
      <selection pane="bottomLeft" activeCell="D24" sqref="D24"/>
      <selection pane="bottomRight" activeCell="D24" sqref="D24"/>
    </sheetView>
  </sheetViews>
  <sheetFormatPr defaultColWidth="9.33203125" defaultRowHeight="12.75"/>
  <cols>
    <col min="1" max="1" width="36.33203125" style="7" customWidth="1"/>
    <col min="2" max="2" width="5.33203125" style="7" bestFit="1" customWidth="1"/>
    <col min="3" max="6" width="17.33203125" style="1" customWidth="1"/>
    <col min="7" max="7" width="17.33203125" style="5" customWidth="1"/>
    <col min="8" max="8" width="17.33203125" style="1" customWidth="1"/>
    <col min="9" max="9" width="17.33203125" style="5" customWidth="1"/>
    <col min="10" max="47" width="9.33203125" style="1" customWidth="1"/>
    <col min="48" max="16384" width="9.33203125" style="7" customWidth="1"/>
  </cols>
  <sheetData>
    <row r="1" spans="1:9" ht="16.5">
      <c r="A1" s="3" t="s">
        <v>50</v>
      </c>
      <c r="B1" s="4"/>
      <c r="I1" s="6" t="str">
        <f>'Income Stt'!G1</f>
        <v>Date : 28 · 02 · 2012</v>
      </c>
    </row>
    <row r="2" spans="1:2" ht="13.5">
      <c r="A2" s="8" t="s">
        <v>42</v>
      </c>
      <c r="B2" s="4"/>
    </row>
    <row r="3" spans="1:2" ht="13.5">
      <c r="A3" s="8" t="s">
        <v>114</v>
      </c>
      <c r="B3" s="4"/>
    </row>
    <row r="5" spans="3:47" s="9" customFormat="1" ht="12.75">
      <c r="C5" s="105" t="s">
        <v>43</v>
      </c>
      <c r="D5" s="105"/>
      <c r="E5" s="105"/>
      <c r="F5" s="105"/>
      <c r="G5" s="105"/>
      <c r="H5" s="10" t="s">
        <v>49</v>
      </c>
      <c r="I5" s="10" t="s">
        <v>31</v>
      </c>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row>
    <row r="6" spans="3:47" s="9" customFormat="1" ht="12.75">
      <c r="C6" s="4"/>
      <c r="D6" s="104" t="s">
        <v>44</v>
      </c>
      <c r="E6" s="104"/>
      <c r="F6" s="10" t="s">
        <v>53</v>
      </c>
      <c r="G6" s="10"/>
      <c r="H6" s="10"/>
      <c r="I6" s="10"/>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2:47" s="12" customFormat="1" ht="25.5">
      <c r="B7" s="13"/>
      <c r="C7" s="14" t="s">
        <v>45</v>
      </c>
      <c r="D7" s="14" t="s">
        <v>46</v>
      </c>
      <c r="E7" s="14" t="s">
        <v>52</v>
      </c>
      <c r="F7" s="14" t="s">
        <v>47</v>
      </c>
      <c r="G7" s="14" t="s">
        <v>48</v>
      </c>
      <c r="H7" s="22"/>
      <c r="I7" s="1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row>
    <row r="8" spans="3:47" s="9" customFormat="1" ht="12.75">
      <c r="C8" s="10" t="s">
        <v>2</v>
      </c>
      <c r="D8" s="10" t="s">
        <v>2</v>
      </c>
      <c r="E8" s="10" t="s">
        <v>2</v>
      </c>
      <c r="F8" s="10" t="s">
        <v>2</v>
      </c>
      <c r="G8" s="10" t="s">
        <v>2</v>
      </c>
      <c r="H8" s="10" t="s">
        <v>2</v>
      </c>
      <c r="I8" s="10" t="s">
        <v>2</v>
      </c>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9" spans="3:9" ht="12.75">
      <c r="C9" s="16"/>
      <c r="D9" s="16"/>
      <c r="E9" s="16"/>
      <c r="F9" s="16"/>
      <c r="G9" s="17">
        <f>SUM(C9:F9)</f>
        <v>0</v>
      </c>
      <c r="H9" s="16"/>
      <c r="I9" s="17">
        <f>SUM(G9:H9)</f>
        <v>0</v>
      </c>
    </row>
    <row r="10" spans="1:47" s="73" customFormat="1" ht="12.75">
      <c r="A10" s="72" t="s">
        <v>59</v>
      </c>
      <c r="C10" s="74">
        <v>65791</v>
      </c>
      <c r="D10" s="74">
        <v>3772</v>
      </c>
      <c r="E10" s="74">
        <v>-1106</v>
      </c>
      <c r="F10" s="74">
        <v>165875</v>
      </c>
      <c r="G10" s="75">
        <f>SUM(C10:F10)</f>
        <v>234332</v>
      </c>
      <c r="H10" s="74"/>
      <c r="I10" s="75">
        <f>SUM(G10:H10)</f>
        <v>234332</v>
      </c>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row>
    <row r="11" spans="1:47" s="44" customFormat="1" ht="25.5">
      <c r="A11" s="77" t="s">
        <v>93</v>
      </c>
      <c r="B11" s="39"/>
      <c r="C11" s="40"/>
      <c r="D11" s="40"/>
      <c r="E11" s="40">
        <f>-679-59</f>
        <v>-738</v>
      </c>
      <c r="F11" s="40">
        <f>'Income Stt'!G22</f>
        <v>32833</v>
      </c>
      <c r="G11" s="41">
        <f>SUM(C11:F11)</f>
        <v>32095</v>
      </c>
      <c r="H11" s="40"/>
      <c r="I11" s="42">
        <f>SUM(G11:H11)</f>
        <v>32095</v>
      </c>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row>
    <row r="12" spans="1:47" s="44" customFormat="1" ht="12.75">
      <c r="A12" s="84" t="s">
        <v>104</v>
      </c>
      <c r="C12" s="80"/>
      <c r="D12" s="80"/>
      <c r="E12" s="80"/>
      <c r="F12" s="80"/>
      <c r="G12" s="83">
        <f>SUM(C12:F12)</f>
        <v>0</v>
      </c>
      <c r="H12" s="80"/>
      <c r="I12" s="85">
        <f>SUM(G12:H12)</f>
        <v>0</v>
      </c>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row>
    <row r="13" spans="1:47" s="44" customFormat="1" ht="12.75">
      <c r="A13" s="78"/>
      <c r="B13" s="61"/>
      <c r="C13" s="62"/>
      <c r="D13" s="62"/>
      <c r="E13" s="62"/>
      <c r="F13" s="62"/>
      <c r="G13" s="63"/>
      <c r="H13" s="62"/>
      <c r="I13" s="64"/>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row>
    <row r="14" spans="1:47" s="44" customFormat="1" ht="7.5" customHeight="1">
      <c r="A14" s="79"/>
      <c r="C14" s="80"/>
      <c r="D14" s="80"/>
      <c r="E14" s="80"/>
      <c r="F14" s="80"/>
      <c r="G14" s="75"/>
      <c r="H14" s="80"/>
      <c r="I14" s="75"/>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row>
    <row r="15" spans="1:47" s="73" customFormat="1" ht="13.5" thickBot="1">
      <c r="A15" s="72" t="s">
        <v>113</v>
      </c>
      <c r="C15" s="81">
        <f aca="true" t="shared" si="0" ref="C15:I15">SUM(C10:C13)</f>
        <v>65791</v>
      </c>
      <c r="D15" s="81">
        <f t="shared" si="0"/>
        <v>3772</v>
      </c>
      <c r="E15" s="81">
        <f t="shared" si="0"/>
        <v>-1844</v>
      </c>
      <c r="F15" s="81">
        <f t="shared" si="0"/>
        <v>198708</v>
      </c>
      <c r="G15" s="81">
        <f t="shared" si="0"/>
        <v>266427</v>
      </c>
      <c r="H15" s="81">
        <f t="shared" si="0"/>
        <v>0</v>
      </c>
      <c r="I15" s="81">
        <f t="shared" si="0"/>
        <v>266427</v>
      </c>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row>
    <row r="16" spans="3:47" s="73" customFormat="1" ht="33" customHeight="1" thickTop="1">
      <c r="C16" s="76"/>
      <c r="D16" s="76"/>
      <c r="E16" s="76"/>
      <c r="F16" s="76"/>
      <c r="G16" s="82"/>
      <c r="H16" s="76"/>
      <c r="I16" s="82"/>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row>
    <row r="17" spans="1:47" s="73" customFormat="1" ht="12.75">
      <c r="A17" s="72" t="s">
        <v>105</v>
      </c>
      <c r="C17" s="97">
        <f>C15</f>
        <v>65791</v>
      </c>
      <c r="D17" s="97">
        <f>D15</f>
        <v>3772</v>
      </c>
      <c r="E17" s="97">
        <v>-2139</v>
      </c>
      <c r="F17" s="97">
        <v>215253</v>
      </c>
      <c r="G17" s="75">
        <f>SUM(C17:F17)</f>
        <v>282677</v>
      </c>
      <c r="H17" s="97">
        <f>H15</f>
        <v>0</v>
      </c>
      <c r="I17" s="75">
        <f>SUM(G17:H17)</f>
        <v>282677</v>
      </c>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row>
    <row r="18" spans="1:47" s="44" customFormat="1" ht="25.5">
      <c r="A18" s="77" t="s">
        <v>93</v>
      </c>
      <c r="B18" s="39"/>
      <c r="C18" s="98"/>
      <c r="D18" s="98"/>
      <c r="E18" s="98">
        <f>'Income Stt'!F25</f>
        <v>796</v>
      </c>
      <c r="F18" s="98">
        <f>'Income Stt'!F29</f>
        <v>55496.71799999999</v>
      </c>
      <c r="G18" s="41">
        <f>SUM(C18:F18)</f>
        <v>56292.71799999999</v>
      </c>
      <c r="H18" s="98"/>
      <c r="I18" s="42">
        <f>SUM(G18:H18)</f>
        <v>56292.71799999999</v>
      </c>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row>
    <row r="19" spans="1:47" s="44" customFormat="1" ht="12.75">
      <c r="A19" s="84" t="s">
        <v>102</v>
      </c>
      <c r="C19" s="99"/>
      <c r="D19" s="99"/>
      <c r="E19" s="99"/>
      <c r="F19" s="99">
        <v>-13158</v>
      </c>
      <c r="G19" s="83">
        <f>SUM(C19:F19)</f>
        <v>-13158</v>
      </c>
      <c r="H19" s="99"/>
      <c r="I19" s="85">
        <f>SUM(G19:H19)</f>
        <v>-13158</v>
      </c>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row>
    <row r="20" spans="1:47" s="44" customFormat="1" ht="12.75">
      <c r="A20" s="78"/>
      <c r="B20" s="61"/>
      <c r="C20" s="100"/>
      <c r="D20" s="100"/>
      <c r="E20" s="100"/>
      <c r="F20" s="100"/>
      <c r="G20" s="63"/>
      <c r="H20" s="100"/>
      <c r="I20" s="64"/>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row>
    <row r="21" spans="1:47" s="44" customFormat="1" ht="8.25" customHeight="1">
      <c r="A21" s="101"/>
      <c r="C21" s="99"/>
      <c r="D21" s="99"/>
      <c r="E21" s="99"/>
      <c r="F21" s="99"/>
      <c r="G21" s="83"/>
      <c r="H21" s="102"/>
      <c r="I21" s="8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row>
    <row r="22" spans="1:47" s="73" customFormat="1" ht="13.5" thickBot="1">
      <c r="A22" s="72" t="s">
        <v>112</v>
      </c>
      <c r="C22" s="81">
        <f aca="true" t="shared" si="1" ref="C22:I22">SUM(C17:C20)</f>
        <v>65791</v>
      </c>
      <c r="D22" s="81">
        <f t="shared" si="1"/>
        <v>3772</v>
      </c>
      <c r="E22" s="81">
        <f t="shared" si="1"/>
        <v>-1343</v>
      </c>
      <c r="F22" s="81">
        <f t="shared" si="1"/>
        <v>257591.718</v>
      </c>
      <c r="G22" s="81">
        <f t="shared" si="1"/>
        <v>325811.718</v>
      </c>
      <c r="H22" s="81">
        <f t="shared" si="1"/>
        <v>0</v>
      </c>
      <c r="I22" s="81">
        <f t="shared" si="1"/>
        <v>325811.718</v>
      </c>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row>
    <row r="23" spans="3:47" s="73" customFormat="1" ht="13.5" thickTop="1">
      <c r="C23" s="76"/>
      <c r="D23" s="76"/>
      <c r="E23" s="76"/>
      <c r="F23" s="76"/>
      <c r="G23" s="82"/>
      <c r="H23" s="76"/>
      <c r="I23" s="82"/>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row>
    <row r="24" spans="3:47" s="73" customFormat="1" ht="12.75">
      <c r="C24" s="76"/>
      <c r="D24" s="76"/>
      <c r="E24" s="76"/>
      <c r="F24" s="76"/>
      <c r="G24" s="82"/>
      <c r="H24" s="76"/>
      <c r="I24" s="82"/>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row>
    <row r="27" spans="1:7" ht="12.75">
      <c r="A27" s="88"/>
      <c r="C27" s="76"/>
      <c r="D27" s="76"/>
      <c r="E27" s="76"/>
      <c r="F27" s="76"/>
      <c r="G27" s="82"/>
    </row>
  </sheetData>
  <sheetProtection/>
  <mergeCells count="2">
    <mergeCell ref="D6:E6"/>
    <mergeCell ref="C5:G5"/>
  </mergeCells>
  <printOptions/>
  <pageMargins left="0" right="0" top="0.4330708661417323" bottom="0" header="0" footer="0"/>
  <pageSetup fitToHeight="1" fitToWidth="1" horizontalDpi="600" verticalDpi="600" orientation="landscape" paperSize="9" r:id="rId2"/>
  <headerFooter alignWithMargins="0">
    <oddFooter>&amp;CThe condensed consolidated statement of changes in equity should be read in conjunction with the audited financial statements for the year ended 30 June 2011 and the accompanying explanatory notes attached to the interim financial statements.</oddFooter>
  </headerFooter>
  <drawing r:id="rId1"/>
</worksheet>
</file>

<file path=xl/worksheets/sheet4.xml><?xml version="1.0" encoding="utf-8"?>
<worksheet xmlns="http://schemas.openxmlformats.org/spreadsheetml/2006/main" xmlns:r="http://schemas.openxmlformats.org/officeDocument/2006/relationships">
  <dimension ref="A1:AR57"/>
  <sheetViews>
    <sheetView tabSelected="1" zoomScalePageLayoutView="0" workbookViewId="0" topLeftCell="A1">
      <pane xSplit="2" ySplit="7" topLeftCell="C11" activePane="bottomRight" state="frozen"/>
      <selection pane="topLeft" activeCell="G26" sqref="G26"/>
      <selection pane="topRight" activeCell="G26" sqref="G26"/>
      <selection pane="bottomLeft" activeCell="G26" sqref="G26"/>
      <selection pane="bottomRight" activeCell="D18" sqref="D18"/>
    </sheetView>
  </sheetViews>
  <sheetFormatPr defaultColWidth="9.33203125" defaultRowHeight="12.75"/>
  <cols>
    <col min="1" max="1" width="51.33203125" style="7" customWidth="1"/>
    <col min="2" max="2" width="3" style="9" customWidth="1"/>
    <col min="3" max="4" width="23.16015625" style="16" customWidth="1"/>
    <col min="5" max="5" width="4.83203125" style="7" customWidth="1"/>
    <col min="6" max="16384" width="9.33203125" style="7" customWidth="1"/>
  </cols>
  <sheetData>
    <row r="1" spans="1:44" ht="16.5">
      <c r="A1" s="3" t="s">
        <v>50</v>
      </c>
      <c r="B1" s="4"/>
      <c r="D1" s="33" t="str">
        <f>'Income Stt'!G1</f>
        <v>Date : 28 · 02 · 2012</v>
      </c>
      <c r="E1" s="1"/>
      <c r="F1" s="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13.5">
      <c r="A2" s="8" t="s">
        <v>94</v>
      </c>
      <c r="B2" s="4"/>
      <c r="E2" s="1"/>
      <c r="F2" s="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4" ht="13.5">
      <c r="A3" s="8" t="s">
        <v>114</v>
      </c>
      <c r="B3" s="4"/>
      <c r="E3" s="1"/>
      <c r="F3" s="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5" spans="3:4" ht="12.75">
      <c r="C5" s="106" t="str">
        <f>'Income Stt'!F5</f>
        <v>6 months ended</v>
      </c>
      <c r="D5" s="106"/>
    </row>
    <row r="6" spans="2:5" ht="12.75">
      <c r="B6" s="4"/>
      <c r="C6" s="24">
        <f>'Income Stt'!F6</f>
        <v>40908</v>
      </c>
      <c r="D6" s="24">
        <f>'Income Stt'!G6</f>
        <v>40543</v>
      </c>
      <c r="E6" s="24"/>
    </row>
    <row r="7" spans="3:4" ht="12.75">
      <c r="C7" s="35" t="s">
        <v>2</v>
      </c>
      <c r="D7" s="35" t="s">
        <v>2</v>
      </c>
    </row>
    <row r="8" ht="12.75">
      <c r="D8" s="34"/>
    </row>
    <row r="9" ht="12.75">
      <c r="A9" s="18" t="s">
        <v>60</v>
      </c>
    </row>
    <row r="10" spans="1:4" ht="12.75">
      <c r="A10" s="32" t="s">
        <v>61</v>
      </c>
      <c r="C10" s="16">
        <f>'Income Stt'!F19</f>
        <v>75607.718</v>
      </c>
      <c r="D10" s="16">
        <f>'Income Stt'!G19</f>
        <v>45915</v>
      </c>
    </row>
    <row r="12" ht="12.75">
      <c r="A12" s="18" t="s">
        <v>62</v>
      </c>
    </row>
    <row r="13" spans="1:4" ht="12.75">
      <c r="A13" s="32" t="s">
        <v>106</v>
      </c>
      <c r="C13" s="16">
        <f>721+285</f>
        <v>1006</v>
      </c>
      <c r="D13" s="16">
        <v>714</v>
      </c>
    </row>
    <row r="14" spans="1:4" ht="12.75">
      <c r="A14" s="7" t="s">
        <v>95</v>
      </c>
      <c r="C14" s="16">
        <f>10171+344</f>
        <v>10515</v>
      </c>
      <c r="D14" s="16">
        <v>11734</v>
      </c>
    </row>
    <row r="15" spans="1:4" ht="12.75">
      <c r="A15" s="58" t="s">
        <v>63</v>
      </c>
      <c r="C15" s="16">
        <f>-1113-33</f>
        <v>-1146</v>
      </c>
      <c r="D15" s="16">
        <v>-1354</v>
      </c>
    </row>
    <row r="16" spans="1:4" ht="12.75">
      <c r="A16" s="32" t="s">
        <v>64</v>
      </c>
      <c r="C16" s="16">
        <v>0</v>
      </c>
      <c r="D16" s="16">
        <v>-159</v>
      </c>
    </row>
    <row r="17" spans="1:4" ht="12.75">
      <c r="A17" s="32" t="s">
        <v>65</v>
      </c>
      <c r="C17" s="16">
        <v>1140</v>
      </c>
      <c r="D17" s="16">
        <v>753</v>
      </c>
    </row>
    <row r="18" spans="1:4" ht="12.75">
      <c r="A18" s="32" t="s">
        <v>100</v>
      </c>
      <c r="C18" s="16">
        <v>-9</v>
      </c>
      <c r="D18" s="16">
        <f>-250</f>
        <v>-250</v>
      </c>
    </row>
    <row r="19" spans="1:3" ht="12.75">
      <c r="A19" s="32" t="s">
        <v>116</v>
      </c>
      <c r="C19" s="16">
        <v>4589</v>
      </c>
    </row>
    <row r="20" spans="3:4" ht="12.75">
      <c r="C20" s="26"/>
      <c r="D20" s="26"/>
    </row>
    <row r="21" spans="1:4" ht="12.75">
      <c r="A21" s="58" t="s">
        <v>66</v>
      </c>
      <c r="C21" s="16">
        <f>SUM(C10:C20)</f>
        <v>91702.718</v>
      </c>
      <c r="D21" s="16">
        <f>SUM(D10:D20)</f>
        <v>57353</v>
      </c>
    </row>
    <row r="23" spans="1:4" ht="12.75">
      <c r="A23" s="58" t="s">
        <v>20</v>
      </c>
      <c r="C23" s="16">
        <f>'Balance Sheet'!D19-'Balance Sheet'!C19-C19</f>
        <v>-61809</v>
      </c>
      <c r="D23" s="16">
        <v>-47691</v>
      </c>
    </row>
    <row r="24" spans="1:4" ht="12.75">
      <c r="A24" s="58" t="s">
        <v>67</v>
      </c>
      <c r="C24" s="67">
        <f>-11429+17</f>
        <v>-11412</v>
      </c>
      <c r="D24" s="103">
        <v>-11154</v>
      </c>
    </row>
    <row r="25" spans="1:4" ht="12.75">
      <c r="A25" s="58" t="s">
        <v>68</v>
      </c>
      <c r="C25" s="67">
        <v>42392</v>
      </c>
      <c r="D25" s="103">
        <v>53304</v>
      </c>
    </row>
    <row r="26" spans="1:7" ht="12.75">
      <c r="A26" s="88"/>
      <c r="C26" s="62"/>
      <c r="D26" s="62"/>
      <c r="E26" s="73"/>
      <c r="F26" s="73"/>
      <c r="G26" s="73"/>
    </row>
    <row r="27" spans="1:4" ht="12.75">
      <c r="A27" s="7" t="s">
        <v>96</v>
      </c>
      <c r="C27" s="16">
        <f>SUM(C21:C26)</f>
        <v>60873.71799999999</v>
      </c>
      <c r="D27" s="16">
        <f>SUM(D21:D26)</f>
        <v>51812</v>
      </c>
    </row>
    <row r="29" spans="1:4" ht="12.75">
      <c r="A29" s="58" t="s">
        <v>69</v>
      </c>
      <c r="C29" s="16">
        <f>-C17</f>
        <v>-1140</v>
      </c>
      <c r="D29" s="16">
        <f>-D17</f>
        <v>-753</v>
      </c>
    </row>
    <row r="30" spans="1:4" ht="12.75">
      <c r="A30" s="7" t="s">
        <v>99</v>
      </c>
      <c r="C30" s="16">
        <v>-12511</v>
      </c>
      <c r="D30" s="16">
        <v>-11594</v>
      </c>
    </row>
    <row r="32" spans="1:4" ht="13.5" thickBot="1">
      <c r="A32" s="18" t="s">
        <v>70</v>
      </c>
      <c r="C32" s="59">
        <f>SUM(C27:C31)</f>
        <v>47222.71799999999</v>
      </c>
      <c r="D32" s="59">
        <f>SUM(D27:D31)</f>
        <v>39465</v>
      </c>
    </row>
    <row r="34" ht="12.75">
      <c r="A34" s="18" t="s">
        <v>71</v>
      </c>
    </row>
    <row r="35" spans="1:4" ht="12.75">
      <c r="A35" s="58" t="s">
        <v>72</v>
      </c>
      <c r="C35" s="16">
        <v>0</v>
      </c>
      <c r="D35" s="16">
        <v>10105</v>
      </c>
    </row>
    <row r="36" spans="1:4" ht="12.75">
      <c r="A36" s="32" t="s">
        <v>115</v>
      </c>
      <c r="C36" s="103"/>
      <c r="D36" s="16">
        <v>250</v>
      </c>
    </row>
    <row r="37" spans="1:4" ht="12.75">
      <c r="A37" s="32" t="s">
        <v>73</v>
      </c>
      <c r="C37" s="16">
        <v>1129</v>
      </c>
      <c r="D37" s="16">
        <v>1152</v>
      </c>
    </row>
    <row r="38" spans="1:4" ht="12.75">
      <c r="A38" s="32" t="s">
        <v>101</v>
      </c>
      <c r="C38" s="16">
        <f>-2306-11482</f>
        <v>-13788</v>
      </c>
      <c r="D38" s="16">
        <f>-14927-9</f>
        <v>-14936</v>
      </c>
    </row>
    <row r="40" spans="1:4" ht="13.5" thickBot="1">
      <c r="A40" s="18" t="s">
        <v>97</v>
      </c>
      <c r="C40" s="59">
        <f>SUM(C35:C39)</f>
        <v>-12659</v>
      </c>
      <c r="D40" s="59">
        <f>SUM(D35:D39)</f>
        <v>-3429</v>
      </c>
    </row>
    <row r="42" ht="12.75">
      <c r="A42" s="18" t="s">
        <v>74</v>
      </c>
    </row>
    <row r="43" spans="1:4" ht="12.75">
      <c r="A43" s="58" t="s">
        <v>75</v>
      </c>
      <c r="C43" s="16">
        <f>-13158-13158</f>
        <v>-26316</v>
      </c>
      <c r="D43" s="16">
        <v>-19737</v>
      </c>
    </row>
    <row r="44" spans="1:4" ht="12.75">
      <c r="A44" s="32" t="s">
        <v>76</v>
      </c>
      <c r="C44" s="16">
        <v>16386</v>
      </c>
      <c r="D44" s="16">
        <v>10802</v>
      </c>
    </row>
    <row r="45" spans="1:4" ht="12.75">
      <c r="A45" s="58" t="s">
        <v>77</v>
      </c>
      <c r="C45" s="16">
        <v>-1523</v>
      </c>
      <c r="D45" s="16">
        <v>-1220</v>
      </c>
    </row>
    <row r="46" spans="1:4" ht="12.75">
      <c r="A46" s="58" t="s">
        <v>78</v>
      </c>
      <c r="C46" s="16">
        <v>-356</v>
      </c>
      <c r="D46" s="16">
        <v>-566</v>
      </c>
    </row>
    <row r="48" spans="1:4" ht="13.5" thickBot="1">
      <c r="A48" s="18" t="s">
        <v>98</v>
      </c>
      <c r="C48" s="59">
        <f>SUM(C43:C47)</f>
        <v>-11809</v>
      </c>
      <c r="D48" s="59">
        <f>SUM(D43:D47)</f>
        <v>-10721</v>
      </c>
    </row>
    <row r="50" spans="1:4" ht="12.75">
      <c r="A50" s="7" t="s">
        <v>108</v>
      </c>
      <c r="C50" s="16">
        <f>SUM(C32,C40,C48)</f>
        <v>22754.717999999993</v>
      </c>
      <c r="D50" s="16">
        <f>SUM(D32,D40,D48)</f>
        <v>25315</v>
      </c>
    </row>
    <row r="51" spans="1:4" ht="18" customHeight="1">
      <c r="A51" s="32" t="s">
        <v>79</v>
      </c>
      <c r="C51" s="26">
        <v>43</v>
      </c>
      <c r="D51" s="26">
        <v>-26</v>
      </c>
    </row>
    <row r="52" spans="3:4" ht="12.75">
      <c r="C52" s="16">
        <f>SUM(C50:C51)</f>
        <v>22797.717999999993</v>
      </c>
      <c r="D52" s="16">
        <f>SUM(D50:D51)</f>
        <v>25289</v>
      </c>
    </row>
    <row r="53" spans="1:4" ht="18" customHeight="1">
      <c r="A53" s="32" t="s">
        <v>80</v>
      </c>
      <c r="C53" s="16">
        <f>'Balance Sheet'!D24</f>
        <v>138622</v>
      </c>
      <c r="D53" s="16">
        <v>135025</v>
      </c>
    </row>
    <row r="54" spans="1:4" ht="12.75">
      <c r="A54" s="32" t="s">
        <v>79</v>
      </c>
      <c r="C54" s="16">
        <v>568</v>
      </c>
      <c r="D54" s="16">
        <v>-543</v>
      </c>
    </row>
    <row r="55" spans="1:4" ht="13.5" thickBot="1">
      <c r="A55" s="32" t="s">
        <v>81</v>
      </c>
      <c r="C55" s="60">
        <f>SUM(C52:C54)</f>
        <v>161987.718</v>
      </c>
      <c r="D55" s="60">
        <f>SUM(D52:D54)</f>
        <v>159771</v>
      </c>
    </row>
    <row r="56" ht="13.5" thickTop="1"/>
    <row r="57" ht="12.75">
      <c r="C57" s="16">
        <f>C55-'Balance Sheet'!C24</f>
        <v>-0.28200000000651926</v>
      </c>
    </row>
  </sheetData>
  <sheetProtection/>
  <mergeCells count="1">
    <mergeCell ref="C5:D5"/>
  </mergeCells>
  <printOptions/>
  <pageMargins left="0.5905511811023623" right="0" top="0.5118110236220472" bottom="0.7874015748031497" header="0.35433070866141736" footer="0.31496062992125984"/>
  <pageSetup horizontalDpi="600" verticalDpi="600" orientation="portrait" paperSize="9" r:id="rId1"/>
  <headerFooter alignWithMargins="0">
    <oddFooter>&amp;CThe condensed consolidated statement of cash flows should be read in conjunction with the audited financial statements for the year ended 30 June 2011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K H Chan</cp:lastModifiedBy>
  <cp:lastPrinted>2012-02-28T08:27:50Z</cp:lastPrinted>
  <dcterms:created xsi:type="dcterms:W3CDTF">2006-11-03T10:09:35Z</dcterms:created>
  <dcterms:modified xsi:type="dcterms:W3CDTF">2012-02-28T09:00:08Z</dcterms:modified>
  <cp:category/>
  <cp:version/>
  <cp:contentType/>
  <cp:contentStatus/>
</cp:coreProperties>
</file>